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655" windowHeight="10005" activeTab="0"/>
  </bookViews>
  <sheets>
    <sheet name="2013-2017" sheetId="1" r:id="rId1"/>
    <sheet name="Input Sheet" sheetId="2" r:id="rId2"/>
  </sheets>
  <definedNames>
    <definedName name="\A">'2013-2017'!$AA$2</definedName>
    <definedName name="\D">'2013-2017'!$AA$4</definedName>
    <definedName name="_Order1" hidden="1">255</definedName>
    <definedName name="_Order2" hidden="1">255</definedName>
    <definedName name="Land06">'2013-2017'!$A$6:$S$148</definedName>
    <definedName name="_xlnm.Print_Area" localSheetId="0">'2013-2017'!$A$1:$Q$26</definedName>
    <definedName name="_xlnm.Print_Area" localSheetId="1">'Input Sheet'!$A$1:$F$39</definedName>
    <definedName name="Print_Area_MI" localSheetId="0">'2013-2017'!$T$2:$Y$5</definedName>
    <definedName name="_xlnm.Print_Titles" localSheetId="0">'2013-2017'!$1:$5</definedName>
    <definedName name="Print_Titles_MI" localSheetId="0">'2013-2017'!$1:$5</definedName>
  </definedNames>
  <calcPr fullCalcOnLoad="1"/>
</workbook>
</file>

<file path=xl/sharedStrings.xml><?xml version="1.0" encoding="utf-8"?>
<sst xmlns="http://schemas.openxmlformats.org/spreadsheetml/2006/main" count="1351" uniqueCount="1031">
  <si>
    <t>Assm't</t>
  </si>
  <si>
    <t>Sale</t>
  </si>
  <si>
    <t xml:space="preserve">Dwelling </t>
  </si>
  <si>
    <t>Sale #</t>
  </si>
  <si>
    <t>Area</t>
  </si>
  <si>
    <t>Situs</t>
  </si>
  <si>
    <t>Grantor</t>
  </si>
  <si>
    <t>Grantee</t>
  </si>
  <si>
    <t>Document #</t>
  </si>
  <si>
    <t>Conv</t>
  </si>
  <si>
    <t>Date</t>
  </si>
  <si>
    <t>Price</t>
  </si>
  <si>
    <t>Units</t>
  </si>
  <si>
    <t>SP / DU</t>
  </si>
  <si>
    <t>Comments</t>
  </si>
  <si>
    <t>City of Madison - Commercial Sales Data Base</t>
  </si>
  <si>
    <t>Vacant Commercial Sales Determined to be Arms-Length and Verified by Assessor's Office Staff</t>
  </si>
  <si>
    <t>Parcel Number</t>
  </si>
  <si>
    <t>Zoning</t>
  </si>
  <si>
    <t>Key:</t>
  </si>
  <si>
    <t>SP =</t>
  </si>
  <si>
    <t>Sale Price</t>
  </si>
  <si>
    <t>DU =</t>
  </si>
  <si>
    <t>Dwelling Units</t>
  </si>
  <si>
    <t>Commercial Sale Datasheet - LanBase1</t>
  </si>
  <si>
    <t>Vacant Land Sale Input Document</t>
  </si>
  <si>
    <t>Sale Number:</t>
  </si>
  <si>
    <t>Area:</t>
  </si>
  <si>
    <t>Parcel Number:</t>
  </si>
  <si>
    <t>Situs:</t>
  </si>
  <si>
    <t>Grantor:</t>
  </si>
  <si>
    <t>Grantee:</t>
  </si>
  <si>
    <t>Conveyance:</t>
  </si>
  <si>
    <t>Sale Date:</t>
  </si>
  <si>
    <t>Sale Price:</t>
  </si>
  <si>
    <t>Land Area:</t>
  </si>
  <si>
    <t>SP / SF Land:</t>
  </si>
  <si>
    <t>Dwelling Units:</t>
  </si>
  <si>
    <t>Zoning:</t>
  </si>
  <si>
    <t xml:space="preserve">Comments: </t>
  </si>
  <si>
    <t>Document Number:</t>
  </si>
  <si>
    <t>Current Assessment:</t>
  </si>
  <si>
    <t>Assessment/Sale ratio:</t>
  </si>
  <si>
    <t>2011-011L</t>
  </si>
  <si>
    <t>2013-001L</t>
  </si>
  <si>
    <t>2013-002L</t>
  </si>
  <si>
    <t>2013-003L</t>
  </si>
  <si>
    <t>2013-004L</t>
  </si>
  <si>
    <t>2013-005L</t>
  </si>
  <si>
    <t>0709-262-1601-5</t>
  </si>
  <si>
    <t>1033 High St</t>
  </si>
  <si>
    <t>Wingra Point LLC</t>
  </si>
  <si>
    <t>T Wall Residential/Wingra Point LLC</t>
  </si>
  <si>
    <t>WD</t>
  </si>
  <si>
    <t>6/21/2013</t>
  </si>
  <si>
    <t>PD</t>
  </si>
  <si>
    <t>Per 11/14/2012 description - 67 units with 61 stalls underground</t>
  </si>
  <si>
    <t>0709-343-1305-1</t>
  </si>
  <si>
    <t>2130 W Badger Rd</t>
  </si>
  <si>
    <t>Fritz Mil LLC</t>
  </si>
  <si>
    <t>Graybar Electric Company Inc.</t>
  </si>
  <si>
    <t>4964716</t>
  </si>
  <si>
    <t>2/20/2013</t>
  </si>
  <si>
    <t>CC</t>
  </si>
  <si>
    <t>Sale originally included parcels 1301-9 &amp; 1302-7 which have since been combined through CSM# 13516.</t>
  </si>
  <si>
    <t>0810-302-1301-1</t>
  </si>
  <si>
    <t>3302 Packers Avenue</t>
  </si>
  <si>
    <t>El Corral Bar &amp; Restaurant LLC</t>
  </si>
  <si>
    <t>5010386</t>
  </si>
  <si>
    <t>7/19/2013</t>
  </si>
  <si>
    <t>Will raze existing building and construct a mixed use building with commercial space and 61 apartment units.</t>
  </si>
  <si>
    <t>CC-T</t>
  </si>
  <si>
    <t>Granite Ridge Apartments LLC</t>
  </si>
  <si>
    <t>0810-221-0504-4</t>
  </si>
  <si>
    <t>5102 West Terrace Drive</t>
  </si>
  <si>
    <t>McAllen Properties LLC</t>
  </si>
  <si>
    <t>La Paz Properties LLC</t>
  </si>
  <si>
    <t>4996104</t>
  </si>
  <si>
    <t>6/3/2013</t>
  </si>
  <si>
    <t>SEC</t>
  </si>
  <si>
    <t>0708-252-0609-2</t>
  </si>
  <si>
    <t>6698 Odana Rd</t>
  </si>
  <si>
    <t>BMO Harris Bank</t>
  </si>
  <si>
    <t>JRS Odana LLC</t>
  </si>
  <si>
    <t>5012612</t>
  </si>
  <si>
    <t>7/29/2013</t>
  </si>
  <si>
    <t>Existing bank razed, will be building new bank.</t>
  </si>
  <si>
    <t>2013-006L</t>
  </si>
  <si>
    <t>2501 East Springs Drive</t>
  </si>
  <si>
    <t>Annamark Group Z LLC</t>
  </si>
  <si>
    <t>DMG Holdings LLC</t>
  </si>
  <si>
    <t>5020935</t>
  </si>
  <si>
    <t>8/30/2013</t>
  </si>
  <si>
    <t>0810-272-0404-9</t>
  </si>
  <si>
    <t>Also 0810-272-0405-7, 4824 High Crossing Boulevard.  Will construct building and install paving for used car sales</t>
  </si>
  <si>
    <t>2013-007L</t>
  </si>
  <si>
    <t>0709-211-0308-5</t>
  </si>
  <si>
    <t>2635 University Ave</t>
  </si>
  <si>
    <t>Group Equity Investments LLP</t>
  </si>
  <si>
    <t>TRS 2635 University Avenue LLC</t>
  </si>
  <si>
    <t>4926882</t>
  </si>
  <si>
    <t>10/1/2012</t>
  </si>
  <si>
    <t>TSS</t>
  </si>
  <si>
    <t>CSM 13554, New parcel is 0709-211-0321-7. Purchased to raze existing building to build new office building.</t>
  </si>
  <si>
    <t>2013-008L</t>
  </si>
  <si>
    <t>0709-281-0618-1</t>
  </si>
  <si>
    <t>2620 Monroe St</t>
  </si>
  <si>
    <t>Thomas A Rice</t>
  </si>
  <si>
    <t>Fred Rouse</t>
  </si>
  <si>
    <t>5017411</t>
  </si>
  <si>
    <t>8/15/2013</t>
  </si>
  <si>
    <t>Purchased to raze existing building and construct Apartments with retail type building.</t>
  </si>
  <si>
    <t>2013-009L</t>
  </si>
  <si>
    <t>0709-303-0507-8</t>
  </si>
  <si>
    <t>698 South Whitney Way</t>
  </si>
  <si>
    <t>Thayer Properties LLC</t>
  </si>
  <si>
    <t>Taco Bell of America LLC</t>
  </si>
  <si>
    <t>5030832</t>
  </si>
  <si>
    <t>10/4/2013</t>
  </si>
  <si>
    <t>Existing building razed to build a Taco Bell.</t>
  </si>
  <si>
    <t>2013-010L</t>
  </si>
  <si>
    <t>0709-133-3101-6</t>
  </si>
  <si>
    <t>202 E Washington Ave</t>
  </si>
  <si>
    <t>Pahl Tire Co Inc</t>
  </si>
  <si>
    <t>202 E Washington LLC</t>
  </si>
  <si>
    <t>5032180</t>
  </si>
  <si>
    <t>10/16/2013</t>
  </si>
  <si>
    <t>DC</t>
  </si>
  <si>
    <t>Also 0709-133-3102-4. Both parcels have buildings.  Parcels will be re-developed.</t>
  </si>
  <si>
    <t>2013-011L</t>
  </si>
  <si>
    <t>0708-252-0701-6</t>
  </si>
  <si>
    <t>6601 Odana Rd</t>
  </si>
  <si>
    <t>Boucher Properties LLP</t>
  </si>
  <si>
    <t>Carmax Auto Superstores Inc.</t>
  </si>
  <si>
    <t>4892596</t>
  </si>
  <si>
    <t>7/1/2012</t>
  </si>
  <si>
    <t>Purchased for new Carmax Dealership.  Razed existing dealership buildings.</t>
  </si>
  <si>
    <t>2013-012L</t>
  </si>
  <si>
    <t>Wisconsin Automotive &amp; Truck Dealers Assoc</t>
  </si>
  <si>
    <t>Nolen Hotel Investment LLC</t>
  </si>
  <si>
    <t>610 John Nolen Dr</t>
  </si>
  <si>
    <t>5035851</t>
  </si>
  <si>
    <t>11/1/2013</t>
  </si>
  <si>
    <t>SE</t>
  </si>
  <si>
    <t>Holiday Inn Express - 111 rooms</t>
  </si>
  <si>
    <t>0710-112-1702-5</t>
  </si>
  <si>
    <t>5818 Gemini Drive</t>
  </si>
  <si>
    <t>Scott Frank</t>
  </si>
  <si>
    <t>5038345</t>
  </si>
  <si>
    <t>11/13/2013</t>
  </si>
  <si>
    <t>Kostichka Ventures LLC</t>
  </si>
  <si>
    <t>Property was marketed for approx. one year before selling to the adjacent property owner.  Foundation on site will need to be removed &amp; site graded &amp; landscaped.  Not part of current expansion plans</t>
  </si>
  <si>
    <t>0710-013-0615-1</t>
  </si>
  <si>
    <t>248 East Hill Parkway</t>
  </si>
  <si>
    <t>Hayes Holdings LLC</t>
  </si>
  <si>
    <t>The Landing Apartments LLC</t>
  </si>
  <si>
    <t>5040375</t>
  </si>
  <si>
    <t>9/15/2013</t>
  </si>
  <si>
    <t>PD W</t>
  </si>
  <si>
    <t>A portion of the subject property is wetlands and there is a 75 foot wetland setback requirement.</t>
  </si>
  <si>
    <t>0708-253-0401-0</t>
  </si>
  <si>
    <t>642 Struck St</t>
  </si>
  <si>
    <t>Struck Street LLC</t>
  </si>
  <si>
    <t>Huston &amp; Tritt Madison LLC</t>
  </si>
  <si>
    <t>5041100</t>
  </si>
  <si>
    <t>LC</t>
  </si>
  <si>
    <t>11/29/2013</t>
  </si>
  <si>
    <t>The lot is located at the corner of Struck St and Watts Rd.</t>
  </si>
  <si>
    <t>0710-112-1909-7</t>
  </si>
  <si>
    <t>502 Apollo Way</t>
  </si>
  <si>
    <t>MREC VH Madison Investors LLC</t>
  </si>
  <si>
    <t>Apollo Way Apartments LLC</t>
  </si>
  <si>
    <t>5043735</t>
  </si>
  <si>
    <t>12/12/2013</t>
  </si>
  <si>
    <t>0709-232-0208-3</t>
  </si>
  <si>
    <t>529 State Street</t>
  </si>
  <si>
    <t>Mullins Family LLC</t>
  </si>
  <si>
    <t>Core Campus Madison LLC</t>
  </si>
  <si>
    <t>5036175</t>
  </si>
  <si>
    <t>11/4/2013</t>
  </si>
  <si>
    <t>Also 0209-1, 0210-8, 0211-6, 0212-4. Buildings razed for new apartment and retail development. 313 apartment units.</t>
  </si>
  <si>
    <t>2013-013L</t>
  </si>
  <si>
    <t>2013-014L</t>
  </si>
  <si>
    <t>2013-015L</t>
  </si>
  <si>
    <t>2013-016L</t>
  </si>
  <si>
    <t>2013-017L</t>
  </si>
  <si>
    <t>2013-018L</t>
  </si>
  <si>
    <t>Meriter Management Services Inc</t>
  </si>
  <si>
    <t>Vicinato LLC</t>
  </si>
  <si>
    <t>12/19/2013</t>
  </si>
  <si>
    <t>5045932</t>
  </si>
  <si>
    <t>2 deeds - also 5045933.  Also lots 0405-3, 0406-1, 0407-9, 0408-7, part of 0409-5.</t>
  </si>
  <si>
    <t>0709-233-0404-5</t>
  </si>
  <si>
    <t>105 S Mills Street</t>
  </si>
  <si>
    <t>2013-019L</t>
  </si>
  <si>
    <t>2013-020L</t>
  </si>
  <si>
    <t>2013-021L</t>
  </si>
  <si>
    <t>0709-253-0102-3</t>
  </si>
  <si>
    <t>0710-111-2616-9</t>
  </si>
  <si>
    <t>0710-111-2617-7</t>
  </si>
  <si>
    <t>0710-111-2618-5</t>
  </si>
  <si>
    <t>6012 Gemini Drive</t>
  </si>
  <si>
    <t>6010 Cottage Grove Road</t>
  </si>
  <si>
    <t>6034 Gemini Drive</t>
  </si>
  <si>
    <t>1200 South LLC</t>
  </si>
  <si>
    <t>5007403</t>
  </si>
  <si>
    <t>5007404</t>
  </si>
  <si>
    <t>5007405</t>
  </si>
  <si>
    <t>7/8/2013</t>
  </si>
  <si>
    <t>Site of new Copps Grocery store</t>
  </si>
  <si>
    <t>0710-041-0103-7</t>
  </si>
  <si>
    <t>4208 Milwaukee St</t>
  </si>
  <si>
    <t>PDQ Food Stores Inc</t>
  </si>
  <si>
    <t>Matrix Milwaukee Street LLC</t>
  </si>
  <si>
    <t>5037707</t>
  </si>
  <si>
    <t>11/2013</t>
  </si>
  <si>
    <t>Demo Costs of $36,000 should be included on top of the sale price to remove old PDQ store for new land value if performing land revaluation</t>
  </si>
  <si>
    <t>2013-022L</t>
  </si>
  <si>
    <t>2013-023L</t>
  </si>
  <si>
    <t>0710-271-0098-3</t>
  </si>
  <si>
    <t>4950 Voges Rd</t>
  </si>
  <si>
    <t>Michael Dahl</t>
  </si>
  <si>
    <t>Premier Rental Properties LLC</t>
  </si>
  <si>
    <t>5044571</t>
  </si>
  <si>
    <t>12/2013</t>
  </si>
  <si>
    <t>IL</t>
  </si>
  <si>
    <t>Was Ag parcel. Purchased to build new paint store.</t>
  </si>
  <si>
    <t>2014-001L</t>
  </si>
  <si>
    <t>0708-291-0099-3</t>
  </si>
  <si>
    <t>10203 Mineral Point Rd</t>
  </si>
  <si>
    <t>Mineral Point Road Holdings LLC</t>
  </si>
  <si>
    <t>MREC VH Birchwood Point LLC</t>
  </si>
  <si>
    <t>2/27/14</t>
  </si>
  <si>
    <t>TR-C3</t>
  </si>
  <si>
    <t>Sale incl. 0708-282-0307-9.  Both parcels in Ag Use at time of sale.</t>
  </si>
  <si>
    <t>2014-002L</t>
  </si>
  <si>
    <t>0709-253-0119-8</t>
  </si>
  <si>
    <t>828 John Nolen Dr</t>
  </si>
  <si>
    <t>Madison Boardwalk LLC</t>
  </si>
  <si>
    <t>Lake Nomad LLC</t>
  </si>
  <si>
    <t>5084078</t>
  </si>
  <si>
    <t>7/11/2014</t>
  </si>
  <si>
    <t>Will construct 2 story office building.</t>
  </si>
  <si>
    <t>2014-003L</t>
  </si>
  <si>
    <t>0810-093-0403-1</t>
  </si>
  <si>
    <t>6965 Manufacturers Dr</t>
  </si>
  <si>
    <t>Interstate Commerce Park Inc</t>
  </si>
  <si>
    <t>CTA Investments LLC</t>
  </si>
  <si>
    <t>5070479</t>
  </si>
  <si>
    <t>5/15/2014</t>
  </si>
  <si>
    <t>2014-004L</t>
  </si>
  <si>
    <t>0810-093-0407-3</t>
  </si>
  <si>
    <t>7065 Manufacturers Dr</t>
  </si>
  <si>
    <t>L Donald &amp; Lila R Stenbroten Rev Trust</t>
  </si>
  <si>
    <t>5070484</t>
  </si>
  <si>
    <t>2014-005L</t>
  </si>
  <si>
    <t>0810-163-0105-4</t>
  </si>
  <si>
    <t>5518 Manufacturers Dr</t>
  </si>
  <si>
    <t>The Center for Industry &amp; Commerce LLC</t>
  </si>
  <si>
    <t>Pulvermacher Properties LLC</t>
  </si>
  <si>
    <t>5056079</t>
  </si>
  <si>
    <t>2/26/2014</t>
  </si>
  <si>
    <t>2014-006L</t>
  </si>
  <si>
    <t>0810-162-0117-1</t>
  </si>
  <si>
    <t>22 Transport Ct</t>
  </si>
  <si>
    <t>Welton Family Ltd Partnership</t>
  </si>
  <si>
    <t>22 Transport Court LLC</t>
  </si>
  <si>
    <t>5069933</t>
  </si>
  <si>
    <t>5/14/2014</t>
  </si>
  <si>
    <t>2014-007L</t>
  </si>
  <si>
    <t>0710-223-0516-6</t>
  </si>
  <si>
    <t>3002 Dairy Dr/5034 Blazing Star</t>
  </si>
  <si>
    <t>Castle Close LLC</t>
  </si>
  <si>
    <t>Ignacio Sobrevilla</t>
  </si>
  <si>
    <t>5066844</t>
  </si>
  <si>
    <t>4/30/2014</t>
  </si>
  <si>
    <t>2014-008L</t>
  </si>
  <si>
    <t>0709-234-1404-2</t>
  </si>
  <si>
    <t>633 W Wilson St</t>
  </si>
  <si>
    <t>JH Findorff &amp; Sons Inc</t>
  </si>
  <si>
    <t>633 West Wilson LLC</t>
  </si>
  <si>
    <t>5098795</t>
  </si>
  <si>
    <t>9/17/2014</t>
  </si>
  <si>
    <t>PD UMX</t>
  </si>
  <si>
    <t>Constructing apartment building.</t>
  </si>
  <si>
    <t>2014-009L</t>
  </si>
  <si>
    <t>0709-352-1001-6</t>
  </si>
  <si>
    <t>1920 S Park St</t>
  </si>
  <si>
    <t>Taco Bell of America Inc</t>
  </si>
  <si>
    <t>Stampede Capital LLC</t>
  </si>
  <si>
    <t>5119024</t>
  </si>
  <si>
    <t>12/11/2014</t>
  </si>
  <si>
    <t>Plan to raze Taco Bell and build auto parts store.</t>
  </si>
  <si>
    <t>2014-010L</t>
  </si>
  <si>
    <t>0810-162-0115-5</t>
  </si>
  <si>
    <t>15 Transport Ct</t>
  </si>
  <si>
    <t>State of WI, Dept of Military Affairs</t>
  </si>
  <si>
    <t>5094968</t>
  </si>
  <si>
    <t>8/27/2014</t>
  </si>
  <si>
    <t>2014-011L</t>
  </si>
  <si>
    <t>0810-272-0301-7</t>
  </si>
  <si>
    <t>4602 E Washington Ave</t>
  </si>
  <si>
    <t>Badgerland Financial FLCA &amp; ACA</t>
  </si>
  <si>
    <t>ECC Washington Avenue Property LLC</t>
  </si>
  <si>
    <t>5086239</t>
  </si>
  <si>
    <t>7/22/2014</t>
  </si>
  <si>
    <t>Owner was approached and buyer plans to raze existing building.  Good indication of lower end of land value on E. Washington if include demo costs.</t>
  </si>
  <si>
    <t>2014-012L</t>
  </si>
  <si>
    <t>0810-143-0207-0</t>
  </si>
  <si>
    <t>5280 Tancho Dr</t>
  </si>
  <si>
    <t>Wisconsin Apartments II LLC</t>
  </si>
  <si>
    <t>Barrington II Apartments LLC</t>
  </si>
  <si>
    <t>5099071</t>
  </si>
  <si>
    <t>9/2014</t>
  </si>
  <si>
    <t xml:space="preserve">PD      </t>
  </si>
  <si>
    <t>RETR states:  Grantor is member of Grantee but still good indication of lower end of land value in this area</t>
  </si>
  <si>
    <t>2014-013L</t>
  </si>
  <si>
    <t>0810-143-0206-2</t>
  </si>
  <si>
    <t>5284 Tancho Dr</t>
  </si>
  <si>
    <t>5092348</t>
  </si>
  <si>
    <t>8/2014</t>
  </si>
  <si>
    <t>2014-014L</t>
  </si>
  <si>
    <t>0810-153-0207-9</t>
  </si>
  <si>
    <t>5115 N Biltmore Ln</t>
  </si>
  <si>
    <t>American Family Insurance Co</t>
  </si>
  <si>
    <t>UW Hospital &amp; Clinics Auth</t>
  </si>
  <si>
    <t>5057328</t>
  </si>
  <si>
    <t>2/2014</t>
  </si>
  <si>
    <t>2014-015L</t>
  </si>
  <si>
    <t>0709-211-0509-9</t>
  </si>
  <si>
    <t>2583 University Ave</t>
  </si>
  <si>
    <t>Harold W Moen</t>
  </si>
  <si>
    <t>Kingston Corner LLC</t>
  </si>
  <si>
    <t>6/30/2014</t>
  </si>
  <si>
    <t>Plan to build 27 unit apartment.</t>
  </si>
  <si>
    <t>2014-016L</t>
  </si>
  <si>
    <t>0708-291-0101-6</t>
  </si>
  <si>
    <t>10202 Rustling Birch Rd</t>
  </si>
  <si>
    <t>Grand Arbor Reserve</t>
  </si>
  <si>
    <t>5111296</t>
  </si>
  <si>
    <t>11/2014</t>
  </si>
  <si>
    <t>TR</t>
  </si>
  <si>
    <t>Permit for 100 unit apartment building</t>
  </si>
  <si>
    <t>2014-017L</t>
  </si>
  <si>
    <t>9306 Silicon Prairie Pkwy</t>
  </si>
  <si>
    <t>New WEI LLC</t>
  </si>
  <si>
    <t>Legacy Apartments LLC</t>
  </si>
  <si>
    <t>5078811</t>
  </si>
  <si>
    <t>6/2014</t>
  </si>
  <si>
    <t>2014-018L</t>
  </si>
  <si>
    <t>0608-031-1408-6</t>
  </si>
  <si>
    <t>8201 Flagstone Dr</t>
  </si>
  <si>
    <t>Great Dane Development LLC</t>
  </si>
  <si>
    <t>Hawks Meadows Townhomes LLC</t>
  </si>
  <si>
    <t>5122441</t>
  </si>
  <si>
    <t>12/2014</t>
  </si>
  <si>
    <t>SR</t>
  </si>
  <si>
    <t>Approved for 40 units.  Currently building a 7 unit.</t>
  </si>
  <si>
    <t>2014-019L</t>
  </si>
  <si>
    <t>0608-123-2005-4</t>
  </si>
  <si>
    <t>3864 Maple Grove DR</t>
  </si>
  <si>
    <t>Anchorbank</t>
  </si>
  <si>
    <t>Copper Creek Apartments LLC</t>
  </si>
  <si>
    <t>5079851</t>
  </si>
  <si>
    <t>Approved for 42 units</t>
  </si>
  <si>
    <t>2014-020L</t>
  </si>
  <si>
    <t>0710-112-1803-1</t>
  </si>
  <si>
    <t>825 Jupiter Dr</t>
  </si>
  <si>
    <t>801 Jupiter Dr LLC</t>
  </si>
  <si>
    <t>Avenue E Properties LLC</t>
  </si>
  <si>
    <t>5115880</t>
  </si>
  <si>
    <t>12/5/2014</t>
  </si>
  <si>
    <t>PD WP-25</t>
  </si>
  <si>
    <t>Planning 37 condo units</t>
  </si>
  <si>
    <t>2014-021L</t>
  </si>
  <si>
    <t>0710-052-3401-9</t>
  </si>
  <si>
    <t>3002 Darbo Dr</t>
  </si>
  <si>
    <t>McDonalds Corporation</t>
  </si>
  <si>
    <t>3051 East Washington LLC</t>
  </si>
  <si>
    <t>5112685</t>
  </si>
  <si>
    <t>Even though officially on Darbo St - has E Washington Ave visibility (prior McDonald's building razed prior to this sale)</t>
  </si>
  <si>
    <t>2015-001L</t>
  </si>
  <si>
    <t>0810-093-0420-5</t>
  </si>
  <si>
    <t>7243 Manufacturers</t>
  </si>
  <si>
    <t>R&amp;R Madison Properties LLC</t>
  </si>
  <si>
    <t>1/29/2015</t>
  </si>
  <si>
    <t xml:space="preserve"> IG</t>
  </si>
  <si>
    <t>Property was sold from the City to Interstate Commerce Park just prior to this transfer.  4 parcels combined into 0810-093-0420-5 by CSM 13917 after the second transfer.</t>
  </si>
  <si>
    <t>2015-002L</t>
  </si>
  <si>
    <t>0810-302-0104-0</t>
  </si>
  <si>
    <t>1936 Tennyson Ln</t>
  </si>
  <si>
    <t>Tennyson Terrace LLC</t>
  </si>
  <si>
    <t>ILI Senior Housing-Tennyson Lane LLC</t>
  </si>
  <si>
    <t>5128698</t>
  </si>
  <si>
    <t>2/6/2015</t>
  </si>
  <si>
    <t>Negotiated sale price.  Parcel was part of a larger parcel per buyer.</t>
  </si>
  <si>
    <t>2015-003L</t>
  </si>
  <si>
    <t>0810-221-0601-8</t>
  </si>
  <si>
    <t>4618 S Biltmore Ln</t>
  </si>
  <si>
    <t>American Family Mutual Insurance Co</t>
  </si>
  <si>
    <t>Madison East Investors 2 LLC</t>
  </si>
  <si>
    <t>5137741</t>
  </si>
  <si>
    <t>3/20/2015</t>
  </si>
  <si>
    <t>Market by signage.  Negotiated sale price.</t>
  </si>
  <si>
    <t>2015-004L</t>
  </si>
  <si>
    <t>330 E Wilson St</t>
  </si>
  <si>
    <t>Robert Rubin</t>
  </si>
  <si>
    <t>Wilson Street LLC</t>
  </si>
  <si>
    <t>5129841</t>
  </si>
  <si>
    <t>2/13/2015</t>
  </si>
  <si>
    <t>Bldg razed for new mixed use building.  1,300 sqft commercial space and 30 apartments.</t>
  </si>
  <si>
    <t>2015-005L</t>
  </si>
  <si>
    <t>9937</t>
  </si>
  <si>
    <t>0709-131-0701-1 et al</t>
  </si>
  <si>
    <t>1200 E Washington Ave</t>
  </si>
  <si>
    <t>Lloyd Buchmeier &amp; Bambrough LLC</t>
  </si>
  <si>
    <t>Factory District LLC</t>
  </si>
  <si>
    <t>5146610 &amp; 5146611</t>
  </si>
  <si>
    <t>4/27/2015</t>
  </si>
  <si>
    <t>New multi-use building. 3,700 commecial space and 76 apartments. 5 parcels combined. 2 different grantees. 0709-131-0701-1 thru 0705-3.</t>
  </si>
  <si>
    <t>2015-006L</t>
  </si>
  <si>
    <t>9934</t>
  </si>
  <si>
    <t>0709-133-0110-0</t>
  </si>
  <si>
    <t>710 E Mifflin</t>
  </si>
  <si>
    <t>Reynolds Rigging &amp; Crane Service</t>
  </si>
  <si>
    <t>Veritas Village LLC</t>
  </si>
  <si>
    <t>5131963</t>
  </si>
  <si>
    <t>2/25/2015</t>
  </si>
  <si>
    <t>TR-U2</t>
  </si>
  <si>
    <t>Small warehouse/shop building will be razed for new apartment with 189 units.</t>
  </si>
  <si>
    <t>2015-007L</t>
  </si>
  <si>
    <t>0709-232-2933-4</t>
  </si>
  <si>
    <t>114 N Bedford St</t>
  </si>
  <si>
    <t>Phoenix Too LLC</t>
  </si>
  <si>
    <t>CA Student Living Madison</t>
  </si>
  <si>
    <t>5152760</t>
  </si>
  <si>
    <t>4/29/2015</t>
  </si>
  <si>
    <t>UMX</t>
  </si>
  <si>
    <t>Was warehouse type bullding assessed by the State.  Will be razed for new 192 unit apartment.</t>
  </si>
  <si>
    <t>2015-008L</t>
  </si>
  <si>
    <t>0709-242-1306-3</t>
  </si>
  <si>
    <t>149 E Wilson St</t>
  </si>
  <si>
    <t>McShane/KP Marina 149 LLC</t>
  </si>
  <si>
    <t>149 East Wilson LLC</t>
  </si>
  <si>
    <t>5133179</t>
  </si>
  <si>
    <t>2/2015</t>
  </si>
  <si>
    <t>Purchased to redevelop</t>
  </si>
  <si>
    <t>2015-009L</t>
  </si>
  <si>
    <t>0710-053-0720-4</t>
  </si>
  <si>
    <t>2730 Atwood Ave</t>
  </si>
  <si>
    <t>Venture III Properties LLC</t>
  </si>
  <si>
    <t>Forrest Heaney</t>
  </si>
  <si>
    <t>5121845</t>
  </si>
  <si>
    <t>1/2015</t>
  </si>
  <si>
    <t>2015-010L</t>
  </si>
  <si>
    <t>9913</t>
  </si>
  <si>
    <t>0810-221-0110-9</t>
  </si>
  <si>
    <t>4825 American Pkwy</t>
  </si>
  <si>
    <t>Kwik Trip Inc</t>
  </si>
  <si>
    <t>5166478</t>
  </si>
  <si>
    <t>6/2015</t>
  </si>
  <si>
    <t>2015-011L</t>
  </si>
  <si>
    <t>0810-221-0108-4</t>
  </si>
  <si>
    <t>5020 American Family Dr</t>
  </si>
  <si>
    <t>Rockwell Madison LLC</t>
  </si>
  <si>
    <t>5169483</t>
  </si>
  <si>
    <t>7/2015</t>
  </si>
  <si>
    <t>2015-012L</t>
  </si>
  <si>
    <t>5102 West Terrace Dr</t>
  </si>
  <si>
    <t>Clasen Quality Coatings Inc</t>
  </si>
  <si>
    <t>5163293</t>
  </si>
  <si>
    <t>Parcel also sold in 2013 - for $540,000</t>
  </si>
  <si>
    <t>2015-013L</t>
  </si>
  <si>
    <t>0810-271-1601-2</t>
  </si>
  <si>
    <t>5150 High Crossing Blvd</t>
  </si>
  <si>
    <t>Young Crossing LLC</t>
  </si>
  <si>
    <t>Madison Express LLC</t>
  </si>
  <si>
    <t>5171791</t>
  </si>
  <si>
    <t>2015-014L</t>
  </si>
  <si>
    <t>9914</t>
  </si>
  <si>
    <t>0710-112-1802-3</t>
  </si>
  <si>
    <t>841 Jupiter Dr</t>
  </si>
  <si>
    <t>DJK Holdings Inc</t>
  </si>
  <si>
    <t>Fusion Apartments LLC</t>
  </si>
  <si>
    <t>5168399</t>
  </si>
  <si>
    <t>2015-015L</t>
  </si>
  <si>
    <t>0710-092-1726-9</t>
  </si>
  <si>
    <t>902 Royster Oaks Dr</t>
  </si>
  <si>
    <t>RDC Development LLC</t>
  </si>
  <si>
    <t>Pinney Lane Apartments LLC</t>
  </si>
  <si>
    <t>5135462</t>
  </si>
  <si>
    <t>SWD</t>
  </si>
  <si>
    <t>3/2015</t>
  </si>
  <si>
    <t>2015-016L</t>
  </si>
  <si>
    <t>0710-112-1504-5</t>
  </si>
  <si>
    <t>5850 Charon Ln</t>
  </si>
  <si>
    <t>Infinity Apartments LLC</t>
  </si>
  <si>
    <t>5138633</t>
  </si>
  <si>
    <t>Parent parcels 1501-1 &amp; 1502-9 prior to CSM</t>
  </si>
  <si>
    <t>2015-017L</t>
  </si>
  <si>
    <t>0810-154-0109-5</t>
  </si>
  <si>
    <t>65 Buttonwood Ct</t>
  </si>
  <si>
    <t>WRF Holdings LLC</t>
  </si>
  <si>
    <t>5145525</t>
  </si>
  <si>
    <t>4/17/2015</t>
  </si>
  <si>
    <t>2015-018L</t>
  </si>
  <si>
    <t>0710-272-0301-8</t>
  </si>
  <si>
    <t>4702 Tradewinds Pkwy</t>
  </si>
  <si>
    <t>B &amp; R Enterprises of Madison LLC</t>
  </si>
  <si>
    <t>Ho-Chunk Nation</t>
  </si>
  <si>
    <t>5187241</t>
  </si>
  <si>
    <t>9/28/2015</t>
  </si>
  <si>
    <t xml:space="preserve">Includes 0302-6.  Ho Chunk will build office building. </t>
  </si>
  <si>
    <t>2015-019L</t>
  </si>
  <si>
    <t>0710-224-0117-0</t>
  </si>
  <si>
    <t>4929 Femrite Dr</t>
  </si>
  <si>
    <t>Bielinski Development Inc</t>
  </si>
  <si>
    <t>Dane County Data Exchange LLC</t>
  </si>
  <si>
    <t>5202787</t>
  </si>
  <si>
    <t>12/2015</t>
  </si>
  <si>
    <t>2015-020L</t>
  </si>
  <si>
    <t>0810-332-0923-1</t>
  </si>
  <si>
    <t>3813 E Washington Ave</t>
  </si>
  <si>
    <t>Streck Development LLC</t>
  </si>
  <si>
    <t>EBS WI Property MDEA LLC</t>
  </si>
  <si>
    <t>5154643</t>
  </si>
  <si>
    <t>5/2015</t>
  </si>
  <si>
    <t>CC-T WP-15</t>
  </si>
  <si>
    <t>CSM.  Only 133,000 was prev assessed for land value - the improvements on this parcel will be demolished after purchase so the sale price of $680,000 +demo costs is good indication of land value in this area</t>
  </si>
  <si>
    <t>2015-021L</t>
  </si>
  <si>
    <t>0810-334-0092-0</t>
  </si>
  <si>
    <t>4244 Commercial Ave</t>
  </si>
  <si>
    <t>Harmony Living Centers LLC</t>
  </si>
  <si>
    <t>Harmony Health Holdings LLC</t>
  </si>
  <si>
    <t>5174145</t>
  </si>
  <si>
    <t>8/2015</t>
  </si>
  <si>
    <t>2015-022L</t>
  </si>
  <si>
    <t>0710-063-0106-5</t>
  </si>
  <si>
    <t>2040 E Johnson St</t>
  </si>
  <si>
    <t>312 Third Street LLC</t>
  </si>
  <si>
    <t>2040 East Johnson St LLC</t>
  </si>
  <si>
    <t>5183587</t>
  </si>
  <si>
    <t>9/2015</t>
  </si>
  <si>
    <t>NMX</t>
  </si>
  <si>
    <t>2015-023L</t>
  </si>
  <si>
    <t>0709-131-1615-3</t>
  </si>
  <si>
    <t>1002 E Washington Ave</t>
  </si>
  <si>
    <t>Land O'Lakes Inc</t>
  </si>
  <si>
    <t>1000 North LLC</t>
  </si>
  <si>
    <t>5193984</t>
  </si>
  <si>
    <t>10/28/2015</t>
  </si>
  <si>
    <t>TE WP-24</t>
  </si>
  <si>
    <t>also 1617-9 &amp; 1610-3.  Entire block. Existing dairy buildings will be razed for new development.</t>
  </si>
  <si>
    <t>2015-024L</t>
  </si>
  <si>
    <t>3520 &amp; 3546 E Washington Ave</t>
  </si>
  <si>
    <t>Madison Celebration Station Inc</t>
  </si>
  <si>
    <t>5193776</t>
  </si>
  <si>
    <t>10/23/15</t>
  </si>
  <si>
    <t xml:space="preserve">Good indication of land value as building will be razed and new PDQ store built on this location.  2 parcel total.  Good indication of land value as building will be razed and new PDQ store built on this location.  </t>
  </si>
  <si>
    <t>2015-025L</t>
  </si>
  <si>
    <t>9939</t>
  </si>
  <si>
    <t>0710-262-0207-9</t>
  </si>
  <si>
    <t>3810 Kipp St</t>
  </si>
  <si>
    <t>Marsh Road LLC</t>
  </si>
  <si>
    <t>Lenhart Properties LLC</t>
  </si>
  <si>
    <t>5191331</t>
  </si>
  <si>
    <t>10/16/2015</t>
  </si>
  <si>
    <t>also 0206-1. Building warehouse across both parcels</t>
  </si>
  <si>
    <t>2015-026L</t>
  </si>
  <si>
    <t>0710-302-0095-2</t>
  </si>
  <si>
    <t>2809 Royal Ave</t>
  </si>
  <si>
    <t>UEC Properties LLC</t>
  </si>
  <si>
    <t>Mark Loeffelholz</t>
  </si>
  <si>
    <t>5200196</t>
  </si>
  <si>
    <t>11/25/2015</t>
  </si>
  <si>
    <t>SE W</t>
  </si>
  <si>
    <t>Per listing: has billboard with $10,000 annual income.</t>
  </si>
  <si>
    <t>2015-027L</t>
  </si>
  <si>
    <t>9921</t>
  </si>
  <si>
    <t>0708-221-0528-9</t>
  </si>
  <si>
    <t>City Center West LLC</t>
  </si>
  <si>
    <t>LZ LLC</t>
  </si>
  <si>
    <t>5200123</t>
  </si>
  <si>
    <t>11/19/2015</t>
  </si>
  <si>
    <t>Included parcel 0529-7.  Both lots currently used for parking.</t>
  </si>
  <si>
    <t>2015-028L</t>
  </si>
  <si>
    <t>0709-134-1415-1</t>
  </si>
  <si>
    <t>801 Williamson St</t>
  </si>
  <si>
    <t>Jerry Gene Newton</t>
  </si>
  <si>
    <t>801 Williamson LLC</t>
  </si>
  <si>
    <t>5191491</t>
  </si>
  <si>
    <t>10/9/2015</t>
  </si>
  <si>
    <t>C2</t>
  </si>
  <si>
    <t>Property does have a building which is in very poor condition and has been vacant for over 30 years.  Buyer purchased for tear down.</t>
  </si>
  <si>
    <t>2015-029L</t>
  </si>
  <si>
    <t>9938</t>
  </si>
  <si>
    <t>0709-353-0095-8</t>
  </si>
  <si>
    <t>910 Ann St</t>
  </si>
  <si>
    <t>Gold Rose Hospitality LLC</t>
  </si>
  <si>
    <t>Macro Hospitality LLC</t>
  </si>
  <si>
    <t>5201272</t>
  </si>
  <si>
    <t>11/30/2015</t>
  </si>
  <si>
    <t>Parcel has a motel that is no longer operating.  Structure is boarded up.  Purchased for teardown/redevelopment.</t>
  </si>
  <si>
    <t>2015-030L</t>
  </si>
  <si>
    <t>9924</t>
  </si>
  <si>
    <t>0709-202-0201-0</t>
  </si>
  <si>
    <t>4601 Frey St</t>
  </si>
  <si>
    <t>Frey Street Property LLC</t>
  </si>
  <si>
    <t>Frey Street Lodging Associates LLC</t>
  </si>
  <si>
    <t>5206577</t>
  </si>
  <si>
    <t>12/18/2015</t>
  </si>
  <si>
    <t>Currently a parking lot. Assume purchased for redevelopment.</t>
  </si>
  <si>
    <t>2015-031L</t>
  </si>
  <si>
    <t>1032-1004 S Park St</t>
  </si>
  <si>
    <t>Wingra Creek Residences LLC</t>
  </si>
  <si>
    <t>5201860</t>
  </si>
  <si>
    <t>12/3/2015</t>
  </si>
  <si>
    <t>Vacant land intended for multi-family residential development.</t>
  </si>
  <si>
    <t>2015-032L</t>
  </si>
  <si>
    <t>9911</t>
  </si>
  <si>
    <t>0710-061-3509-2 et al</t>
  </si>
  <si>
    <t>2402 Winnebago St</t>
  </si>
  <si>
    <t>Gorman &amp; Company Inc</t>
  </si>
  <si>
    <t>Sixth Street Medical LLC</t>
  </si>
  <si>
    <t>5177721</t>
  </si>
  <si>
    <t>2015-033L</t>
  </si>
  <si>
    <t>0810-271-0301-9</t>
  </si>
  <si>
    <t>2901 Crossroads Dr</t>
  </si>
  <si>
    <t>2901 Crossroads Drive LLC</t>
  </si>
  <si>
    <t>Wisconsin Reinsurance Corp</t>
  </si>
  <si>
    <t>5205398</t>
  </si>
  <si>
    <t>2015-034L</t>
  </si>
  <si>
    <t>6034 Gemini Dr &amp; 6012 Gemini Dr</t>
  </si>
  <si>
    <t>Elkhead Capital LLC</t>
  </si>
  <si>
    <t>5159777</t>
  </si>
  <si>
    <t>2015-035L</t>
  </si>
  <si>
    <t>0710-112-1801-5</t>
  </si>
  <si>
    <t>818 North Star Dr</t>
  </si>
  <si>
    <t>The View Apartments LLC</t>
  </si>
  <si>
    <t>5168398</t>
  </si>
  <si>
    <t>9925</t>
  </si>
  <si>
    <t>0709-343-1202-9</t>
  </si>
  <si>
    <t>2605 Todd Dr</t>
  </si>
  <si>
    <t>The Fowler Company</t>
  </si>
  <si>
    <t>Mustang Properties, LLC</t>
  </si>
  <si>
    <t>5159660</t>
  </si>
  <si>
    <t>Razed building in December 2016. Old, low cost office 2512 sq ft.</t>
  </si>
  <si>
    <t>2015-036L</t>
  </si>
  <si>
    <t>2016-001L</t>
  </si>
  <si>
    <t>0608-122-0916-7</t>
  </si>
  <si>
    <t>3204-3228 Golden Copper</t>
  </si>
  <si>
    <t>Mad Grove LLC</t>
  </si>
  <si>
    <t>Maple Grove Housing LLC</t>
  </si>
  <si>
    <t>3/31/2016</t>
  </si>
  <si>
    <t>2 Buildings under construction. 51 Unit &amp; 29 Unit.</t>
  </si>
  <si>
    <t>2016-002L</t>
  </si>
  <si>
    <t>0709-323-0089-4</t>
  </si>
  <si>
    <t>4645 Verona Rd</t>
  </si>
  <si>
    <t>Patricia Roberts Trust</t>
  </si>
  <si>
    <t>4645 Verona Rd, LLC</t>
  </si>
  <si>
    <t>5253661</t>
  </si>
  <si>
    <t>Trustees Deed</t>
  </si>
  <si>
    <t>6/28/2016</t>
  </si>
  <si>
    <t>Part of Madison Plaza, a neighborhood shopping center. Adjacent to former Walgreens.</t>
  </si>
  <si>
    <t>2016-003L</t>
  </si>
  <si>
    <t>0708-254-0201-2</t>
  </si>
  <si>
    <t>1 Ellis Potter Ct</t>
  </si>
  <si>
    <t>Lawson Holdings, LLC</t>
  </si>
  <si>
    <t>BR15 Real Estate, LLC</t>
  </si>
  <si>
    <t>5262124</t>
  </si>
  <si>
    <t>8/24/2016</t>
  </si>
  <si>
    <t>Corner of Schroeder Rd. Includes 0708-254-0205-4 (907 sq ft)</t>
  </si>
  <si>
    <t>2016-004L</t>
  </si>
  <si>
    <t>8701-8713 Blackhawk Dr</t>
  </si>
  <si>
    <t>ProAssurance Casualy Company</t>
  </si>
  <si>
    <t>Blackhawk View Investments, LLC</t>
  </si>
  <si>
    <t>5277214</t>
  </si>
  <si>
    <t>10/17/2016</t>
  </si>
  <si>
    <t>Agriculture use at time of sale. Sale consists of 2 parcels w/138,467 sq ft &amp; 120,570 sq ft</t>
  </si>
  <si>
    <t>2016-005L</t>
  </si>
  <si>
    <t>0708-262-0904-5 &amp; 0708-263-1701-2</t>
  </si>
  <si>
    <t>7902 Watts Rd</t>
  </si>
  <si>
    <t>Princeton Club West Real Estate, LLC</t>
  </si>
  <si>
    <t>Watts Road Housing, LLC</t>
  </si>
  <si>
    <t>5280443</t>
  </si>
  <si>
    <t>10/31/2016</t>
  </si>
  <si>
    <t>TR-U1</t>
  </si>
  <si>
    <t xml:space="preserve">Adjacent to The Princeton Club. Includes parcel 0708-263-1701-2. Buildings planned will straddle parcel lines. </t>
  </si>
  <si>
    <t>2016-006L</t>
  </si>
  <si>
    <t>0810-324-3014-2</t>
  </si>
  <si>
    <t>3226 Commercial Ave</t>
  </si>
  <si>
    <t>Galt Ltd</t>
  </si>
  <si>
    <t>Christopher T Langkamp</t>
  </si>
  <si>
    <t>5252893</t>
  </si>
  <si>
    <t>7/22/2016</t>
  </si>
  <si>
    <t>At purchase, an older residential building that has reached end of life was still standing.  There has been a demo permit issued.  Plans to build a 3,850 SF print shop are being evaluated.</t>
  </si>
  <si>
    <t>2016-007L</t>
  </si>
  <si>
    <t>6302-6318-6334 Town Center Dr</t>
  </si>
  <si>
    <t>Metro-Tech LLC</t>
  </si>
  <si>
    <t>Steamfitters Local Union #601</t>
  </si>
  <si>
    <t>5211405</t>
  </si>
  <si>
    <t>1/22/2016</t>
  </si>
  <si>
    <t xml:space="preserve"> 3 vacant land parcel sale combined by CSM September 2016.  Land for new Steamfitters Local Union #601 building</t>
  </si>
  <si>
    <t>2016-008L</t>
  </si>
  <si>
    <t>0810-154-0302-5</t>
  </si>
  <si>
    <t>5102 Amcenter Dr</t>
  </si>
  <si>
    <t>Rainbow Rascals WI -Madison I LLC</t>
  </si>
  <si>
    <t>5242955</t>
  </si>
  <si>
    <t>6/14/2016</t>
  </si>
  <si>
    <t>Land for new Children's Daycare</t>
  </si>
  <si>
    <t>2016-009L</t>
  </si>
  <si>
    <t>4722 &amp; 4802 S Biltmore Ln</t>
  </si>
  <si>
    <t>SLJ II LLC</t>
  </si>
  <si>
    <t>5221504</t>
  </si>
  <si>
    <t>3/15/2016</t>
  </si>
  <si>
    <t>Land for new corporate headquarters for Fairway Mortgage</t>
  </si>
  <si>
    <t>2016-010L</t>
  </si>
  <si>
    <t>0710-071-1720-5</t>
  </si>
  <si>
    <t>418 Division St</t>
  </si>
  <si>
    <t>Erick Wick &amp; David L Pederson</t>
  </si>
  <si>
    <t>418 Division LLC</t>
  </si>
  <si>
    <t>5277141</t>
  </si>
  <si>
    <t>10/14/2016</t>
  </si>
  <si>
    <t xml:space="preserve">CSM November 2016.  New parcel 0710-071-1722-1.  Plans to raze older 1920 existing bldg &amp; build a 31-unit apartment building. </t>
  </si>
  <si>
    <t>2016-011L</t>
  </si>
  <si>
    <t>0710-023-0201-7, 0202-5, 0203-3, 0204-1</t>
  </si>
  <si>
    <t>6002, 6006, 6010, &amp; 6014 Driscoll Dr</t>
  </si>
  <si>
    <t>MREC VH Grandview Commons LLC</t>
  </si>
  <si>
    <t>SMW Property Management LLC</t>
  </si>
  <si>
    <t>5284957</t>
  </si>
  <si>
    <t>11/15/2016</t>
  </si>
  <si>
    <t>TR-P</t>
  </si>
  <si>
    <t>4-parcel sale of 4-unit lots sold.  Sale price breaks down to $85,000 per parcel.</t>
  </si>
  <si>
    <t>2016-012L</t>
  </si>
  <si>
    <t>0710-224-0113-8</t>
  </si>
  <si>
    <t>5017 Femrite Dr</t>
  </si>
  <si>
    <t>WI Development Partners LLC</t>
  </si>
  <si>
    <t>5277424</t>
  </si>
  <si>
    <t>10/13/2016</t>
  </si>
  <si>
    <t>2016-013L</t>
  </si>
  <si>
    <t>0710-272-0304-2</t>
  </si>
  <si>
    <t>4824 Tradewinds Pkwy</t>
  </si>
  <si>
    <t>B &amp; R Enterprises of Madison</t>
  </si>
  <si>
    <t>Beltline Hotel Partners II LLC</t>
  </si>
  <si>
    <t>5289487</t>
  </si>
  <si>
    <t>12/5/2016</t>
  </si>
  <si>
    <t>Adjacent Hotel purchased lot and then combined the two parcels into one.  (New parcel 0710-272-0303-4).</t>
  </si>
  <si>
    <t>2016-014L</t>
  </si>
  <si>
    <t>0710-263-0304-1</t>
  </si>
  <si>
    <t>4019 Marsh Rd</t>
  </si>
  <si>
    <t>Marsh Road Development Corp/QRS Company LLC</t>
  </si>
  <si>
    <t>Applewood Self Storage LLC</t>
  </si>
  <si>
    <t>5281984</t>
  </si>
  <si>
    <t>11/2/2016</t>
  </si>
  <si>
    <t>Purchased to construct self storage units.  Seller states property marketed for 10 years.</t>
  </si>
  <si>
    <t>2016-015L</t>
  </si>
  <si>
    <t>920 Ann St</t>
  </si>
  <si>
    <t>McGanser Holdings LLC</t>
  </si>
  <si>
    <t>5289668</t>
  </si>
  <si>
    <t>Purchased to raze existing out of service motel and construct auto dealership.</t>
  </si>
  <si>
    <t>2016-016L</t>
  </si>
  <si>
    <t>0708-262-0907-9</t>
  </si>
  <si>
    <t>489 Commerce Dr</t>
  </si>
  <si>
    <t>Madison West Princeton Investors, LLC</t>
  </si>
  <si>
    <t>Watts Hill Apartments, LLC</t>
  </si>
  <si>
    <t>5294897</t>
  </si>
  <si>
    <t>12/15/2016</t>
  </si>
  <si>
    <t>Preliminary plans for 80 Units w/96 Bedrooms and 81 Underground stalls.</t>
  </si>
  <si>
    <t>0709-133-2624-9</t>
  </si>
  <si>
    <t>Land Sq Ft</t>
  </si>
  <si>
    <t>Land Acre</t>
  </si>
  <si>
    <t>9912</t>
  </si>
  <si>
    <t>2017-001L</t>
  </si>
  <si>
    <t>4846 Tradewinds Pkwy</t>
  </si>
  <si>
    <t>02/2017</t>
  </si>
  <si>
    <t>Vacant land sale purchased for commercial use.</t>
  </si>
  <si>
    <t>All three parcels have a total approved density of 286 units.  Currently building apartments.</t>
  </si>
  <si>
    <t>518-542 Junction Rd</t>
  </si>
  <si>
    <t>2017-002L</t>
  </si>
  <si>
    <t>9922</t>
  </si>
  <si>
    <t>0708-251-0608-6</t>
  </si>
  <si>
    <t>524 Genomic Dr</t>
  </si>
  <si>
    <t>Cuna Mutial Investment Corp</t>
  </si>
  <si>
    <t>5309069</t>
  </si>
  <si>
    <t>5318216</t>
  </si>
  <si>
    <t>4/13/2017</t>
  </si>
  <si>
    <t>Scientific Research &amp; Office Facility</t>
  </si>
  <si>
    <t>2017-003L</t>
  </si>
  <si>
    <t>$/Sq Ft</t>
  </si>
  <si>
    <t>$/Acre</t>
  </si>
  <si>
    <t>MXC</t>
  </si>
  <si>
    <t>5316133</t>
  </si>
  <si>
    <t>4/3/2017</t>
  </si>
  <si>
    <t>0708-283-0204-5 &amp; 0708-283-0301-9</t>
  </si>
  <si>
    <t>SR-V2</t>
  </si>
  <si>
    <t>2017-004L</t>
  </si>
  <si>
    <t>9810 &amp; 9901 Silicon Prairie Pkwy</t>
  </si>
  <si>
    <t>Extreme Engineering Solutions, LLC</t>
  </si>
  <si>
    <t>5328647</t>
  </si>
  <si>
    <t>5/25/2017</t>
  </si>
  <si>
    <t>2017-005L</t>
  </si>
  <si>
    <t>0708-242-1507-8</t>
  </si>
  <si>
    <t>6914 Colony Dr</t>
  </si>
  <si>
    <t>Korean Presbyterian Church of Madison</t>
  </si>
  <si>
    <t>5339150</t>
  </si>
  <si>
    <t>6/1/2017</t>
  </si>
  <si>
    <t>SR-C1</t>
  </si>
  <si>
    <t>Split parcel, Day Care intended use</t>
  </si>
  <si>
    <t>0710-272-0305-0</t>
  </si>
  <si>
    <t>Girl Scouts of Wisconsin-Badgerlabd Council</t>
  </si>
  <si>
    <t>GCDR Research LLC</t>
  </si>
  <si>
    <t>9602 &amp; 9702 Watts Rd</t>
  </si>
  <si>
    <t>Pellet Development LLC</t>
  </si>
  <si>
    <t>Timber Valley Apartments LLC</t>
  </si>
  <si>
    <t>0708-282-0306-1 &amp; 0708-282-0401-9</t>
  </si>
  <si>
    <t>New Wei LLC</t>
  </si>
  <si>
    <t>Agricultural use at time of sale.2 Buildable Lots.</t>
  </si>
  <si>
    <t>LScott Enterprises LLC</t>
  </si>
  <si>
    <t>2017-006L</t>
  </si>
  <si>
    <t>0710-271-0601-4</t>
  </si>
  <si>
    <t>5003 Tradewinds Pkwy</t>
  </si>
  <si>
    <t>Genesis Commons LLC</t>
  </si>
  <si>
    <t>Lions Eye Bank</t>
  </si>
  <si>
    <t>Proposed Land Sale 10/30/17</t>
  </si>
  <si>
    <t>2017-007L</t>
  </si>
  <si>
    <t>0708-283-0201-1</t>
  </si>
  <si>
    <t>9910 Watts Rd</t>
  </si>
  <si>
    <t>Latitude 43 LLC</t>
  </si>
  <si>
    <t>Agricultural at time of sale</t>
  </si>
  <si>
    <t>2017-008L</t>
  </si>
  <si>
    <t>0608-012-2027-3</t>
  </si>
  <si>
    <t>6721 Raymond Rd</t>
  </si>
  <si>
    <t>Rosenberg Trust</t>
  </si>
  <si>
    <t>Chen City Investment LLC</t>
  </si>
  <si>
    <t>TD</t>
  </si>
  <si>
    <t>Most probable use is for Multi-Family</t>
  </si>
  <si>
    <t>2017-010L</t>
  </si>
  <si>
    <t>0708-254-0078-5 &amp; 0708-254-0099-1</t>
  </si>
  <si>
    <t>725 Rayovac Dr &amp; 6302 Schroeder Rd</t>
  </si>
  <si>
    <t>Big Sky Partners LTD</t>
  </si>
  <si>
    <t>CG Growth LLC</t>
  </si>
  <si>
    <t>5370480</t>
  </si>
  <si>
    <t>2 Parcels adjacent to Exact Science but marketed prior to that occupancy.</t>
  </si>
  <si>
    <t>Plans submitted for # Units 8/2016. Agricultural at time of sale.</t>
  </si>
  <si>
    <t>2017-011L</t>
  </si>
  <si>
    <t>0709-313-1103-2</t>
  </si>
  <si>
    <t>2850 Raymond Rd</t>
  </si>
  <si>
    <t>MLG Capital LLC</t>
  </si>
  <si>
    <t>Meadowood Baceline II LLC</t>
  </si>
  <si>
    <t>5380601</t>
  </si>
  <si>
    <t>Neighborhood Mixed-Use</t>
  </si>
  <si>
    <t>2017-012L</t>
  </si>
  <si>
    <t>0709-262-0905-2</t>
  </si>
  <si>
    <t>1202 S Park St</t>
  </si>
  <si>
    <t>Patricia A Mayland</t>
  </si>
  <si>
    <t>City of Madison</t>
  </si>
  <si>
    <t>5379581</t>
  </si>
  <si>
    <t>Td</t>
  </si>
  <si>
    <t>12/20/2017</t>
  </si>
  <si>
    <t>2017-013L</t>
  </si>
  <si>
    <t>0810-314-0097-2</t>
  </si>
  <si>
    <t>1401 Packers Ave</t>
  </si>
  <si>
    <t>Reyco Madison, Incorporated</t>
  </si>
  <si>
    <t>Poynette Development, LLC</t>
  </si>
  <si>
    <t>5304452</t>
  </si>
  <si>
    <t>02/01/2017</t>
  </si>
  <si>
    <t>Marketed for Development(Currently listed for $7 million+)</t>
  </si>
  <si>
    <t>Frank R &amp; Dana L Seltzner</t>
  </si>
  <si>
    <t>2017-014L</t>
  </si>
  <si>
    <t>0710-024-2003-3</t>
  </si>
  <si>
    <t>6410 Driscoll Dr</t>
  </si>
  <si>
    <t>Badgers Builders LLC</t>
  </si>
  <si>
    <t>5299414</t>
  </si>
  <si>
    <t>01/13/2017</t>
  </si>
  <si>
    <t>0710-024-2002-5</t>
  </si>
  <si>
    <t>6418 Driscoll Dr</t>
  </si>
  <si>
    <t>5371223</t>
  </si>
  <si>
    <t>Intended use 4 unit apt.</t>
  </si>
  <si>
    <t>2017-015L</t>
  </si>
  <si>
    <t>2017-016L</t>
  </si>
  <si>
    <t>0810-324-3013-4</t>
  </si>
  <si>
    <t>3230 Commercial Ave</t>
  </si>
  <si>
    <t>Francisco &amp; Lid Tejeda</t>
  </si>
  <si>
    <t>5296462</t>
  </si>
  <si>
    <t>1/3/2017</t>
  </si>
  <si>
    <t>TE</t>
  </si>
  <si>
    <t>2017-017L</t>
  </si>
  <si>
    <t>0710-052-0620-8</t>
  </si>
  <si>
    <t>303 North Lawn Ave</t>
  </si>
  <si>
    <t>Gregg D and Pat M Schepp</t>
  </si>
  <si>
    <t>Mad. Properties LLC</t>
  </si>
  <si>
    <t>5321595</t>
  </si>
  <si>
    <t>4/27/2017</t>
  </si>
  <si>
    <t>Purchased property and razed building to build Auto Repair shop.</t>
  </si>
  <si>
    <t>2017-018L</t>
  </si>
  <si>
    <t>9915</t>
  </si>
  <si>
    <t>0710-161-0205-7 &amp; 0710-161-0206-5</t>
  </si>
  <si>
    <t>1708 and 1624 Blossom Ln</t>
  </si>
  <si>
    <t>Timothy and Elizabeth Lynch</t>
  </si>
  <si>
    <t>David L Benzschawel</t>
  </si>
  <si>
    <t>5316222</t>
  </si>
  <si>
    <t>3/31/2017</t>
  </si>
  <si>
    <t>Two parcels</t>
  </si>
  <si>
    <t>2017-019L</t>
  </si>
  <si>
    <t>0710-072-0912-7</t>
  </si>
  <si>
    <t>1801 E Washington Ave</t>
  </si>
  <si>
    <t>Marling Lumber Company</t>
  </si>
  <si>
    <t>5322796</t>
  </si>
  <si>
    <t>5/2/2017</t>
  </si>
  <si>
    <t xml:space="preserve">Marketed for development multi family being built </t>
  </si>
  <si>
    <t>2017-020L</t>
  </si>
  <si>
    <t>0810-272-0312-4</t>
  </si>
  <si>
    <t>4706 E Washington Ave</t>
  </si>
  <si>
    <t>David G. Stauffacher, Terry L Haller</t>
  </si>
  <si>
    <t>Highline Capital, LLC</t>
  </si>
  <si>
    <t>5326435</t>
  </si>
  <si>
    <t>5/17/2017</t>
  </si>
  <si>
    <t>2017-021L</t>
  </si>
  <si>
    <t>0810-334-0304-9</t>
  </si>
  <si>
    <t>714 Brandie Rd</t>
  </si>
  <si>
    <t xml:space="preserve">Christine Z Borchers </t>
  </si>
  <si>
    <t>Mathew E and Jane M Rains</t>
  </si>
  <si>
    <t>5326320</t>
  </si>
  <si>
    <t>5/15/2017</t>
  </si>
  <si>
    <t>SR-V1</t>
  </si>
  <si>
    <t>After purchase new owners marketed as a build to suit or lease property</t>
  </si>
  <si>
    <t>2017-022L</t>
  </si>
  <si>
    <t>0810-263-4801-2</t>
  </si>
  <si>
    <t>Lot 564 Village at Autumn Lake Replat</t>
  </si>
  <si>
    <t>VAL LLC</t>
  </si>
  <si>
    <t>RDD LLC</t>
  </si>
  <si>
    <t>5337701</t>
  </si>
  <si>
    <t>6/28/2017</t>
  </si>
  <si>
    <t>2017-023L</t>
  </si>
  <si>
    <t>0710-021-0401-7</t>
  </si>
  <si>
    <t>6501 Town Center Dr</t>
  </si>
  <si>
    <t>Heritage Group LLC</t>
  </si>
  <si>
    <t>5357431</t>
  </si>
  <si>
    <t>9/15/2017</t>
  </si>
  <si>
    <t>Proposed apartment building site.</t>
  </si>
  <si>
    <t>2017-024L</t>
  </si>
  <si>
    <t>0710-091-0508-4</t>
  </si>
  <si>
    <t>4217 Neptune Ct</t>
  </si>
  <si>
    <t>W W Grainger Inc</t>
  </si>
  <si>
    <t>ESC Holdings LLC</t>
  </si>
  <si>
    <t>5341142</t>
  </si>
  <si>
    <t>6/14/2017</t>
  </si>
  <si>
    <t>2017-025L</t>
  </si>
  <si>
    <t>0810-283-0602-6</t>
  </si>
  <si>
    <t>2115 N Stoughton Rd</t>
  </si>
  <si>
    <t>DHR Property LLC</t>
  </si>
  <si>
    <t>Hector Adame LLC</t>
  </si>
  <si>
    <t>53446532</t>
  </si>
  <si>
    <t>7/11/2017</t>
  </si>
  <si>
    <t>2017-026L</t>
  </si>
  <si>
    <t>0710-214-0101-4</t>
  </si>
  <si>
    <t>4414 Femrite Dr</t>
  </si>
  <si>
    <t xml:space="preserve">Ron Anderson </t>
  </si>
  <si>
    <t>Brad Acker</t>
  </si>
  <si>
    <t>5352534</t>
  </si>
  <si>
    <t>8/18/2017</t>
  </si>
  <si>
    <t>2017-027L</t>
  </si>
  <si>
    <t>0710-023-0101-9</t>
  </si>
  <si>
    <t>114 Milky Way</t>
  </si>
  <si>
    <t>Ore, Inc</t>
  </si>
  <si>
    <t>Madison East Partnership LLC</t>
  </si>
  <si>
    <t>5367440</t>
  </si>
  <si>
    <t>10/25/2017</t>
  </si>
  <si>
    <t>Proposed 94 unit apartments</t>
  </si>
  <si>
    <t>2017-028L</t>
  </si>
  <si>
    <t>0710-024-2004-1</t>
  </si>
  <si>
    <t>6402 Driscoll Dr</t>
  </si>
  <si>
    <t>Tony C Magestro</t>
  </si>
  <si>
    <t>5371224</t>
  </si>
  <si>
    <t>11/10/2017</t>
  </si>
  <si>
    <t>2017-029L</t>
  </si>
  <si>
    <t>0810-154-0303-3</t>
  </si>
  <si>
    <t>5002 Amcenter Dr</t>
  </si>
  <si>
    <t>American Family Mutual Insurance Co., S.I.</t>
  </si>
  <si>
    <t>American Center Dental, LLC</t>
  </si>
  <si>
    <t>5376887</t>
  </si>
  <si>
    <t>12/6/2017</t>
  </si>
  <si>
    <t>2017-030L</t>
  </si>
  <si>
    <t>0710-222-0504-3</t>
  </si>
  <si>
    <t>2550 Daniels St</t>
  </si>
  <si>
    <t>James M. &amp; Barbara J. Barnard</t>
  </si>
  <si>
    <t>2550 Daniels Street, LLC</t>
  </si>
  <si>
    <t>5381001</t>
  </si>
  <si>
    <t>12/28/2017</t>
  </si>
  <si>
    <t>Proposed business park</t>
  </si>
  <si>
    <t>2017-033L</t>
  </si>
  <si>
    <t>0710-154-0204-4</t>
  </si>
  <si>
    <t>5026 Reef Ct.</t>
  </si>
  <si>
    <t>Stern Enterprises, LLC</t>
  </si>
  <si>
    <t>5383514</t>
  </si>
  <si>
    <t>12/29/2017</t>
  </si>
  <si>
    <t>Badger Produce, Inc.</t>
  </si>
  <si>
    <t>1801 E Washington Madison Apts LLC</t>
  </si>
  <si>
    <t>2017-034L</t>
  </si>
  <si>
    <t>0810-162-0215-3</t>
  </si>
  <si>
    <t>6320 Manufacturers Dr</t>
  </si>
  <si>
    <t>Stream's Edge Properties, LLC</t>
  </si>
  <si>
    <t>5351746</t>
  </si>
  <si>
    <t>AG</t>
  </si>
  <si>
    <t>Was 6 separate parcels that were combined as CSM#14701 0810-162-0204-6, 0205-4, 0206-2, 0209-6, 0210-3, 0211-1 was Ag land @ time of purchase.</t>
  </si>
  <si>
    <t>0709-262-0814-5 &amp; 0709-262-0815-3</t>
  </si>
  <si>
    <t>0708-153-0303-0 &amp; 0708-153-0304-8</t>
  </si>
  <si>
    <t>0710-111-2617-7 &amp; 0710-111-2618-5</t>
  </si>
  <si>
    <t>0810-221-0604-2 &amp; 0810-221-0605-0</t>
  </si>
  <si>
    <t>5369103</t>
  </si>
  <si>
    <t xml:space="preserve">0710-021-0308-5, 0309-3 &amp; 0307-7 </t>
  </si>
  <si>
    <t>0810-321-0105-8 &amp; 0810-321-0106-6</t>
  </si>
  <si>
    <t xml:space="preserve">0708-281-2501-7, 2502-5 &amp; 2503-3 </t>
  </si>
  <si>
    <t>2017-035L</t>
  </si>
  <si>
    <t>0810-162-0627-0</t>
  </si>
  <si>
    <t>6602 Ronald Reagan Ave</t>
  </si>
  <si>
    <t>Hoepker Center LLC</t>
  </si>
  <si>
    <t>5347033</t>
  </si>
  <si>
    <t>8/4/2017</t>
  </si>
  <si>
    <t>Agriculture at time of sale. Corner of Hoepker Rd &amp; Stoughton Rd</t>
  </si>
  <si>
    <t>2017-036L</t>
  </si>
  <si>
    <t>0710-221-0424-5</t>
  </si>
  <si>
    <t>5460 Fen Oak Dr</t>
  </si>
  <si>
    <t>Bird View LLC</t>
  </si>
  <si>
    <t>5330065</t>
  </si>
  <si>
    <t>8/23/2017</t>
  </si>
  <si>
    <t>2017-037L</t>
  </si>
  <si>
    <t>0810-093-0310-8</t>
  </si>
  <si>
    <t>7148 Manufacturers Dr</t>
  </si>
  <si>
    <t>CJM Madison LLC</t>
  </si>
  <si>
    <t>5338921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</si>
</sst>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0_);\(&quot;$&quot;#,##0.000\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_)"/>
    <numFmt numFmtId="171" formatCode="0.0_)"/>
    <numFmt numFmtId="172" formatCode="0_)"/>
    <numFmt numFmtId="173" formatCode="&quot;$&quot;#,##0"/>
    <numFmt numFmtId="174" formatCode="#,##0.0_);\(#,##0.0\)"/>
    <numFmt numFmtId="175" formatCode="#,##0.000_);\(#,##0.000\)"/>
    <numFmt numFmtId="176" formatCode="_(* #,##0_);_(* \(#,##0\);_(* &quot;-&quot;??_);_(@_)"/>
    <numFmt numFmtId="177" formatCode="mm/dd/yy"/>
    <numFmt numFmtId="178" formatCode="[$€-2]\ #,##0.00_);[Red]\([$€-2]\ #,##0.00\)"/>
    <numFmt numFmtId="179" formatCode="0_);\(0\)"/>
    <numFmt numFmtId="180" formatCode="&quot;$&quot;#,##0.0"/>
    <numFmt numFmtId="181" formatCode="0.0%"/>
    <numFmt numFmtId="182" formatCode="dd\-mmm\-yy"/>
    <numFmt numFmtId="183" formatCode="0.0"/>
    <numFmt numFmtId="184" formatCode="mmmm\ d\,\ yyyy"/>
    <numFmt numFmtId="185" formatCode="#,##0;[Red]#,##0"/>
  </numFmts>
  <fonts count="45">
    <font>
      <sz val="12"/>
      <name val="Arial MT"/>
      <family val="0"/>
    </font>
    <font>
      <sz val="10"/>
      <name val="Arial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"/>
      <family val="1"/>
    </font>
    <font>
      <b/>
      <sz val="12"/>
      <name val="Times"/>
      <family val="1"/>
    </font>
    <font>
      <b/>
      <sz val="14"/>
      <name val="Times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6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5" fontId="0" fillId="0" borderId="0">
      <alignment/>
      <protection/>
    </xf>
    <xf numFmtId="0" fontId="1" fillId="0" borderId="0">
      <alignment/>
      <protection/>
    </xf>
    <xf numFmtId="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4">
    <xf numFmtId="5" fontId="0" fillId="0" borderId="0" xfId="0" applyAlignment="1">
      <alignment/>
    </xf>
    <xf numFmtId="5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5" fontId="4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5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5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5" fontId="4" fillId="0" borderId="0" xfId="0" applyNumberFormat="1" applyFont="1" applyAlignment="1" applyProtection="1">
      <alignment/>
      <protection locked="0"/>
    </xf>
    <xf numFmtId="5" fontId="4" fillId="0" borderId="0" xfId="0" applyFont="1" applyAlignment="1" applyProtection="1">
      <alignment horizontal="center"/>
      <protection locked="0"/>
    </xf>
    <xf numFmtId="5" fontId="4" fillId="0" borderId="0" xfId="0" applyFont="1" applyAlignment="1" applyProtection="1">
      <alignment/>
      <protection locked="0"/>
    </xf>
    <xf numFmtId="5" fontId="5" fillId="0" borderId="0" xfId="0" applyFont="1" applyAlignment="1">
      <alignment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5" fontId="4" fillId="0" borderId="10" xfId="0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5" fontId="4" fillId="0" borderId="10" xfId="0" applyFont="1" applyBorder="1" applyAlignment="1">
      <alignment horizontal="center"/>
    </xf>
    <xf numFmtId="5" fontId="4" fillId="0" borderId="10" xfId="0" applyFont="1" applyBorder="1" applyAlignment="1">
      <alignment/>
    </xf>
    <xf numFmtId="5" fontId="6" fillId="0" borderId="0" xfId="0" applyFont="1" applyAlignment="1">
      <alignment/>
    </xf>
    <xf numFmtId="5" fontId="7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17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5" fontId="6" fillId="0" borderId="0" xfId="0" applyFont="1" applyAlignment="1">
      <alignment horizontal="left"/>
    </xf>
    <xf numFmtId="177" fontId="5" fillId="0" borderId="0" xfId="0" applyNumberFormat="1" applyFont="1" applyBorder="1" applyAlignment="1" applyProtection="1" quotePrefix="1">
      <alignment horizontal="left"/>
      <protection/>
    </xf>
    <xf numFmtId="5" fontId="8" fillId="0" borderId="0" xfId="0" applyFont="1" applyAlignment="1">
      <alignment/>
    </xf>
    <xf numFmtId="175" fontId="6" fillId="0" borderId="0" xfId="0" applyNumberFormat="1" applyFont="1" applyAlignment="1">
      <alignment/>
    </xf>
    <xf numFmtId="5" fontId="9" fillId="0" borderId="0" xfId="0" applyFont="1" applyAlignment="1" applyProtection="1">
      <alignment/>
      <protection/>
    </xf>
    <xf numFmtId="5" fontId="9" fillId="0" borderId="0" xfId="0" applyFont="1" applyAlignment="1">
      <alignment/>
    </xf>
    <xf numFmtId="49" fontId="4" fillId="0" borderId="0" xfId="0" applyNumberFormat="1" applyFont="1" applyAlignment="1">
      <alignment/>
    </xf>
    <xf numFmtId="166" fontId="6" fillId="0" borderId="0" xfId="0" applyNumberFormat="1" applyFont="1" applyAlignment="1">
      <alignment horizontal="left"/>
    </xf>
    <xf numFmtId="0" fontId="4" fillId="0" borderId="0" xfId="0" applyNumberFormat="1" applyFont="1" applyAlignment="1" quotePrefix="1">
      <alignment horizontal="center"/>
    </xf>
    <xf numFmtId="5" fontId="5" fillId="0" borderId="0" xfId="0" applyFont="1" applyAlignment="1">
      <alignment horizontal="justify"/>
    </xf>
    <xf numFmtId="5" fontId="4" fillId="0" borderId="0" xfId="0" applyFont="1" applyAlignment="1" quotePrefix="1">
      <alignment/>
    </xf>
    <xf numFmtId="0" fontId="4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5" fontId="4" fillId="0" borderId="0" xfId="0" applyNumberFormat="1" applyFont="1" applyAlignment="1" applyProtection="1">
      <alignment vertical="center"/>
      <protection locked="0"/>
    </xf>
    <xf numFmtId="5" fontId="4" fillId="0" borderId="0" xfId="0" applyFont="1" applyAlignment="1" applyProtection="1">
      <alignment horizontal="center" vertical="center"/>
      <protection locked="0"/>
    </xf>
    <xf numFmtId="5" fontId="4" fillId="0" borderId="0" xfId="0" applyFont="1" applyAlignment="1" applyProtection="1">
      <alignment vertical="center"/>
      <protection/>
    </xf>
    <xf numFmtId="5" fontId="4" fillId="0" borderId="0" xfId="0" applyFont="1" applyAlignment="1" applyProtection="1">
      <alignment vertical="center"/>
      <protection locked="0"/>
    </xf>
    <xf numFmtId="5" fontId="4" fillId="0" borderId="0" xfId="0" applyFont="1" applyAlignment="1">
      <alignment vertical="center"/>
    </xf>
    <xf numFmtId="49" fontId="4" fillId="0" borderId="0" xfId="0" applyNumberFormat="1" applyFont="1" applyFill="1" applyAlignment="1" applyProtection="1">
      <alignment horizontal="center"/>
      <protection locked="0"/>
    </xf>
    <xf numFmtId="5" fontId="4" fillId="0" borderId="0" xfId="0" applyFont="1" applyAlignment="1">
      <alignment horizontal="left"/>
    </xf>
    <xf numFmtId="5" fontId="5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5" fontId="4" fillId="0" borderId="0" xfId="0" applyNumberFormat="1" applyFont="1" applyAlignment="1" applyProtection="1">
      <alignment vertical="top"/>
      <protection locked="0"/>
    </xf>
    <xf numFmtId="5" fontId="4" fillId="0" borderId="0" xfId="0" applyFont="1" applyAlignment="1" applyProtection="1">
      <alignment horizontal="center" vertical="top"/>
      <protection locked="0"/>
    </xf>
    <xf numFmtId="5" fontId="4" fillId="0" borderId="0" xfId="0" applyFont="1" applyAlignment="1" applyProtection="1">
      <alignment vertical="top"/>
      <protection/>
    </xf>
    <xf numFmtId="5" fontId="4" fillId="0" borderId="0" xfId="0" applyFont="1" applyAlignment="1" applyProtection="1">
      <alignment vertical="top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0" xfId="0" applyNumberFormat="1" applyFont="1" applyAlignment="1" applyProtection="1">
      <alignment horizontal="left" wrapText="1"/>
      <protection locked="0"/>
    </xf>
    <xf numFmtId="5" fontId="4" fillId="0" borderId="0" xfId="0" applyFont="1" applyBorder="1" applyAlignment="1">
      <alignment/>
    </xf>
    <xf numFmtId="5" fontId="4" fillId="0" borderId="0" xfId="0" applyFont="1" applyAlignment="1">
      <alignment vertical="top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 vertical="center"/>
      <protection locked="0"/>
    </xf>
    <xf numFmtId="172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 vertical="top"/>
      <protection locked="0"/>
    </xf>
    <xf numFmtId="175" fontId="4" fillId="0" borderId="0" xfId="0" applyNumberFormat="1" applyFont="1" applyAlignment="1" applyProtection="1">
      <alignment horizontal="center"/>
      <protection locked="0"/>
    </xf>
    <xf numFmtId="173" fontId="4" fillId="0" borderId="0" xfId="0" applyNumberFormat="1" applyFont="1" applyAlignment="1" applyProtection="1">
      <alignment horizontal="right"/>
      <protection/>
    </xf>
    <xf numFmtId="173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right"/>
      <protection/>
    </xf>
    <xf numFmtId="173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/>
    </xf>
    <xf numFmtId="5" fontId="4" fillId="33" borderId="0" xfId="0" applyFont="1" applyFill="1" applyAlignment="1" applyProtection="1">
      <alignment/>
      <protection/>
    </xf>
    <xf numFmtId="5" fontId="4" fillId="33" borderId="0" xfId="0" applyFont="1" applyFill="1" applyAlignment="1">
      <alignment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 applyProtection="1">
      <alignment horizontal="left"/>
      <protection locked="0"/>
    </xf>
    <xf numFmtId="5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 applyProtection="1">
      <alignment horizontal="center"/>
      <protection locked="0"/>
    </xf>
    <xf numFmtId="5" fontId="4" fillId="0" borderId="0" xfId="0" applyFont="1" applyFill="1" applyAlignment="1" applyProtection="1">
      <alignment horizontal="center"/>
      <protection locked="0"/>
    </xf>
    <xf numFmtId="5" fontId="4" fillId="0" borderId="0" xfId="0" applyFont="1" applyFill="1" applyAlignment="1" applyProtection="1">
      <alignment/>
      <protection/>
    </xf>
    <xf numFmtId="5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 wrapText="1"/>
      <protection locked="0"/>
    </xf>
    <xf numFmtId="5" fontId="4" fillId="0" borderId="0" xfId="0" applyNumberFormat="1" applyFont="1" applyFill="1" applyAlignment="1" applyProtection="1">
      <alignment/>
      <protection locked="0"/>
    </xf>
    <xf numFmtId="5" fontId="4" fillId="0" borderId="0" xfId="0" applyFont="1" applyFill="1" applyAlignment="1" applyProtection="1">
      <alignment/>
      <protection/>
    </xf>
    <xf numFmtId="5" fontId="4" fillId="0" borderId="0" xfId="0" applyFont="1" applyFill="1" applyAlignment="1" applyProtection="1">
      <alignment/>
      <protection locked="0"/>
    </xf>
    <xf numFmtId="37" fontId="4" fillId="0" borderId="0" xfId="0" applyNumberFormat="1" applyFont="1" applyFill="1" applyAlignment="1">
      <alignment/>
    </xf>
    <xf numFmtId="5" fontId="4" fillId="0" borderId="0" xfId="0" applyFont="1" applyFill="1" applyAlignment="1">
      <alignment/>
    </xf>
    <xf numFmtId="5" fontId="9" fillId="0" borderId="0" xfId="0" applyFont="1" applyFill="1" applyAlignment="1" applyProtection="1">
      <alignment/>
      <protection/>
    </xf>
    <xf numFmtId="5" fontId="5" fillId="0" borderId="0" xfId="0" applyFont="1" applyFill="1" applyAlignment="1">
      <alignment horizontal="justify"/>
    </xf>
    <xf numFmtId="49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right" vertical="top"/>
    </xf>
    <xf numFmtId="49" fontId="4" fillId="0" borderId="0" xfId="0" applyNumberFormat="1" applyFont="1" applyFill="1" applyAlignment="1">
      <alignment horizontal="left" wrapText="1"/>
    </xf>
    <xf numFmtId="5" fontId="4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 applyProtection="1">
      <alignment horizontal="center"/>
      <protection locked="0"/>
    </xf>
    <xf numFmtId="5" fontId="4" fillId="0" borderId="0" xfId="0" applyFont="1" applyFill="1" applyAlignment="1">
      <alignment vertical="top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5" fontId="4" fillId="0" borderId="0" xfId="0" applyNumberFormat="1" applyFont="1" applyFill="1" applyAlignment="1" applyProtection="1">
      <alignment vertical="top"/>
      <protection locked="0"/>
    </xf>
    <xf numFmtId="2" fontId="4" fillId="0" borderId="0" xfId="0" applyNumberFormat="1" applyFont="1" applyFill="1" applyAlignment="1">
      <alignment horizontal="center" vertical="top"/>
    </xf>
    <xf numFmtId="166" fontId="4" fillId="0" borderId="0" xfId="0" applyNumberFormat="1" applyFont="1" applyFill="1" applyAlignment="1">
      <alignment horizontal="right" vertical="top"/>
    </xf>
    <xf numFmtId="173" fontId="4" fillId="0" borderId="0" xfId="0" applyNumberFormat="1" applyFont="1" applyFill="1" applyAlignment="1">
      <alignment horizontal="right" vertical="top"/>
    </xf>
    <xf numFmtId="37" fontId="4" fillId="0" borderId="0" xfId="0" applyNumberFormat="1" applyFont="1" applyFill="1" applyAlignment="1" applyProtection="1">
      <alignment horizontal="center" vertical="top"/>
      <protection locked="0"/>
    </xf>
    <xf numFmtId="5" fontId="4" fillId="0" borderId="0" xfId="0" applyFont="1" applyFill="1" applyAlignment="1" applyProtection="1">
      <alignment horizontal="center" vertical="top"/>
      <protection locked="0"/>
    </xf>
    <xf numFmtId="5" fontId="4" fillId="0" borderId="0" xfId="0" applyFont="1" applyFill="1" applyAlignment="1" applyProtection="1">
      <alignment vertical="top"/>
      <protection/>
    </xf>
    <xf numFmtId="176" fontId="5" fillId="0" borderId="11" xfId="42" applyNumberFormat="1" applyFont="1" applyBorder="1" applyAlignment="1">
      <alignment horizontal="center"/>
    </xf>
    <xf numFmtId="176" fontId="5" fillId="0" borderId="12" xfId="42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76" fontId="5" fillId="0" borderId="0" xfId="42" applyNumberFormat="1" applyFont="1" applyBorder="1" applyAlignment="1">
      <alignment/>
    </xf>
    <xf numFmtId="166" fontId="5" fillId="0" borderId="0" xfId="64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right"/>
    </xf>
    <xf numFmtId="176" fontId="5" fillId="0" borderId="13" xfId="42" applyNumberFormat="1" applyFont="1" applyBorder="1" applyAlignment="1">
      <alignment horizontal="right"/>
    </xf>
    <xf numFmtId="176" fontId="5" fillId="0" borderId="14" xfId="42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5" fontId="0" fillId="0" borderId="0" xfId="0" applyFont="1" applyAlignment="1">
      <alignment/>
    </xf>
    <xf numFmtId="5" fontId="4" fillId="33" borderId="0" xfId="0" applyFont="1" applyFill="1" applyAlignment="1" applyProtection="1">
      <alignment/>
      <protection locked="0"/>
    </xf>
    <xf numFmtId="166" fontId="4" fillId="0" borderId="0" xfId="0" applyNumberFormat="1" applyFont="1" applyAlignment="1" quotePrefix="1">
      <alignment horizontal="right"/>
    </xf>
    <xf numFmtId="0" fontId="4" fillId="0" borderId="0" xfId="100" applyFont="1" applyFill="1" applyAlignment="1" applyProtection="1" quotePrefix="1">
      <alignment horizontal="center"/>
      <protection/>
    </xf>
    <xf numFmtId="166" fontId="4" fillId="0" borderId="10" xfId="0" applyNumberFormat="1" applyFont="1" applyBorder="1" applyAlignment="1" applyProtection="1" quotePrefix="1">
      <alignment horizontal="center"/>
      <protection/>
    </xf>
    <xf numFmtId="173" fontId="4" fillId="0" borderId="0" xfId="0" applyNumberFormat="1" applyFont="1" applyAlignment="1">
      <alignment horizontal="center" vertical="top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1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Alignment="1" applyProtection="1">
      <alignment horizontal="center"/>
      <protection/>
    </xf>
    <xf numFmtId="166" fontId="5" fillId="0" borderId="0" xfId="64" applyNumberFormat="1" applyFont="1" applyBorder="1" applyAlignment="1">
      <alignment horizontal="center"/>
    </xf>
    <xf numFmtId="166" fontId="5" fillId="0" borderId="11" xfId="64" applyNumberFormat="1" applyFont="1" applyBorder="1" applyAlignment="1">
      <alignment horizontal="center"/>
    </xf>
    <xf numFmtId="173" fontId="4" fillId="0" borderId="0" xfId="0" applyNumberFormat="1" applyFont="1" applyFill="1" applyAlignment="1">
      <alignment horizontal="center" vertical="top"/>
    </xf>
    <xf numFmtId="0" fontId="1" fillId="0" borderId="0" xfId="101">
      <alignment/>
      <protection/>
    </xf>
    <xf numFmtId="0" fontId="4" fillId="0" borderId="0" xfId="101" applyNumberFormat="1" applyFont="1" applyFill="1" applyAlignment="1">
      <alignment horizontal="center"/>
      <protection/>
    </xf>
    <xf numFmtId="49" fontId="4" fillId="0" borderId="0" xfId="101" applyNumberFormat="1" applyFont="1" applyFill="1" applyAlignment="1" applyProtection="1">
      <alignment horizontal="center"/>
      <protection locked="0"/>
    </xf>
    <xf numFmtId="0" fontId="4" fillId="0" borderId="0" xfId="101" applyNumberFormat="1" applyFont="1" applyFill="1" applyAlignment="1" applyProtection="1">
      <alignment horizontal="center"/>
      <protection locked="0"/>
    </xf>
    <xf numFmtId="49" fontId="4" fillId="0" borderId="0" xfId="101" applyNumberFormat="1" applyFont="1" applyFill="1" applyAlignment="1" applyProtection="1">
      <alignment horizontal="left"/>
      <protection locked="0"/>
    </xf>
    <xf numFmtId="0" fontId="5" fillId="0" borderId="0" xfId="101" applyFont="1" applyFill="1">
      <alignment/>
      <protection/>
    </xf>
    <xf numFmtId="5" fontId="4" fillId="0" borderId="0" xfId="101" applyNumberFormat="1" applyFont="1" applyFill="1">
      <alignment/>
      <protection/>
    </xf>
    <xf numFmtId="5" fontId="4" fillId="0" borderId="0" xfId="101" applyNumberFormat="1" applyFont="1" applyFill="1" applyProtection="1">
      <alignment/>
      <protection locked="0"/>
    </xf>
    <xf numFmtId="5" fontId="4" fillId="0" borderId="0" xfId="101" applyNumberFormat="1" applyFont="1" applyFill="1" applyAlignment="1" applyProtection="1">
      <alignment horizontal="center"/>
      <protection locked="0"/>
    </xf>
    <xf numFmtId="5" fontId="4" fillId="0" borderId="0" xfId="101" applyNumberFormat="1" applyFont="1" applyFill="1" applyProtection="1">
      <alignment/>
      <protection/>
    </xf>
    <xf numFmtId="49" fontId="5" fillId="0" borderId="0" xfId="101" applyNumberFormat="1" applyFont="1" applyFill="1">
      <alignment/>
      <protection/>
    </xf>
    <xf numFmtId="0" fontId="5" fillId="0" borderId="0" xfId="101" applyFont="1" applyFill="1" applyAlignment="1">
      <alignment horizontal="left"/>
      <protection/>
    </xf>
    <xf numFmtId="5" fontId="4" fillId="0" borderId="0" xfId="101" applyNumberFormat="1" applyFont="1" applyFill="1" applyAlignment="1" applyProtection="1">
      <alignment horizontal="left"/>
      <protection locked="0"/>
    </xf>
    <xf numFmtId="7" fontId="4" fillId="0" borderId="0" xfId="101" applyNumberFormat="1" applyFont="1" applyFill="1" applyAlignment="1" applyProtection="1">
      <alignment horizontal="center"/>
      <protection/>
    </xf>
    <xf numFmtId="173" fontId="4" fillId="0" borderId="0" xfId="101" applyNumberFormat="1" applyFont="1" applyFill="1" applyAlignment="1" applyProtection="1">
      <alignment horizontal="center"/>
      <protection/>
    </xf>
    <xf numFmtId="49" fontId="5" fillId="0" borderId="0" xfId="101" applyNumberFormat="1" applyFont="1" applyFill="1" applyAlignment="1">
      <alignment horizontal="center"/>
      <protection/>
    </xf>
    <xf numFmtId="2" fontId="4" fillId="0" borderId="0" xfId="101" applyNumberFormat="1" applyFont="1" applyFill="1" applyAlignment="1" applyProtection="1">
      <alignment horizontal="center"/>
      <protection locked="0"/>
    </xf>
    <xf numFmtId="173" fontId="4" fillId="0" borderId="0" xfId="101" applyNumberFormat="1" applyFont="1" applyFill="1" applyAlignment="1">
      <alignment horizontal="center"/>
      <protection/>
    </xf>
    <xf numFmtId="37" fontId="4" fillId="0" borderId="0" xfId="101" applyNumberFormat="1" applyFont="1" applyFill="1" applyAlignment="1" applyProtection="1">
      <alignment horizontal="center"/>
      <protection locked="0"/>
    </xf>
    <xf numFmtId="7" fontId="4" fillId="0" borderId="0" xfId="101" applyNumberFormat="1" applyFont="1" applyFill="1" applyAlignment="1" applyProtection="1">
      <alignment horizontal="center" vertical="top"/>
      <protection/>
    </xf>
    <xf numFmtId="2" fontId="4" fillId="0" borderId="0" xfId="101" applyNumberFormat="1" applyFont="1" applyFill="1" applyAlignment="1" applyProtection="1">
      <alignment horizontal="center" vertical="top"/>
      <protection locked="0"/>
    </xf>
    <xf numFmtId="0" fontId="4" fillId="0" borderId="0" xfId="101" applyFont="1" applyFill="1" applyAlignment="1">
      <alignment vertical="top"/>
      <protection/>
    </xf>
    <xf numFmtId="173" fontId="4" fillId="0" borderId="0" xfId="97" applyNumberFormat="1" applyFont="1" applyFill="1" applyAlignment="1">
      <alignment horizontal="center" vertical="top"/>
      <protection/>
    </xf>
    <xf numFmtId="49" fontId="4" fillId="0" borderId="0" xfId="101" applyNumberFormat="1" applyFont="1" applyFill="1" applyAlignment="1" applyProtection="1">
      <alignment horizontal="left" wrapText="1"/>
      <protection locked="0"/>
    </xf>
    <xf numFmtId="166" fontId="4" fillId="0" borderId="0" xfId="101" applyNumberFormat="1" applyFont="1" applyFill="1" applyAlignment="1">
      <alignment horizontal="center"/>
      <protection/>
    </xf>
    <xf numFmtId="173" fontId="4" fillId="0" borderId="0" xfId="101" applyNumberFormat="1" applyFont="1" applyFill="1" applyAlignment="1">
      <alignment horizontal="right"/>
      <protection/>
    </xf>
    <xf numFmtId="0" fontId="5" fillId="0" borderId="0" xfId="101" applyFont="1" applyFill="1" applyAlignment="1" applyProtection="1">
      <alignment/>
      <protection locked="0"/>
    </xf>
    <xf numFmtId="49" fontId="5" fillId="0" borderId="0" xfId="101" applyNumberFormat="1" applyFont="1" applyFill="1" applyAlignment="1">
      <alignment/>
      <protection/>
    </xf>
    <xf numFmtId="1" fontId="5" fillId="0" borderId="0" xfId="101" applyNumberFormat="1" applyFont="1" applyFill="1" applyAlignment="1">
      <alignment horizontal="center"/>
      <protection/>
    </xf>
    <xf numFmtId="49" fontId="4" fillId="0" borderId="0" xfId="97" applyNumberFormat="1" applyFont="1" applyFill="1" applyAlignment="1" applyProtection="1">
      <alignment vertical="top"/>
      <protection locked="0"/>
    </xf>
    <xf numFmtId="49" fontId="4" fillId="0" borderId="0" xfId="97" applyNumberFormat="1" applyFont="1" applyFill="1" applyAlignment="1" applyProtection="1">
      <alignment horizontal="center" vertical="top"/>
      <protection locked="0"/>
    </xf>
    <xf numFmtId="49" fontId="4" fillId="0" borderId="0" xfId="97" applyNumberFormat="1" applyFont="1" applyFill="1" applyAlignment="1" applyProtection="1">
      <alignment horizontal="left" vertical="top" wrapText="1"/>
      <protection locked="0"/>
    </xf>
    <xf numFmtId="49" fontId="4" fillId="0" borderId="0" xfId="97" applyNumberFormat="1" applyFont="1" applyFill="1" applyAlignment="1" applyProtection="1">
      <alignment horizontal="left" vertical="top"/>
      <protection locked="0"/>
    </xf>
    <xf numFmtId="5" fontId="4" fillId="0" borderId="0" xfId="97" applyFont="1" applyFill="1" applyAlignment="1" applyProtection="1">
      <alignment horizontal="center" vertical="top"/>
      <protection locked="0"/>
    </xf>
    <xf numFmtId="5" fontId="4" fillId="0" borderId="0" xfId="97" applyFont="1" applyFill="1" applyAlignment="1" applyProtection="1">
      <alignment vertical="top"/>
      <protection/>
    </xf>
    <xf numFmtId="5" fontId="4" fillId="0" borderId="0" xfId="97" applyFont="1" applyFill="1" applyAlignment="1" applyProtection="1">
      <alignment vertical="top"/>
      <protection locked="0"/>
    </xf>
    <xf numFmtId="49" fontId="5" fillId="0" borderId="0" xfId="101" applyNumberFormat="1" applyFont="1" applyFill="1" applyAlignment="1">
      <alignment horizontal="center" vertical="top"/>
      <protection/>
    </xf>
    <xf numFmtId="0" fontId="5" fillId="0" borderId="0" xfId="101" applyFont="1" applyFill="1" applyAlignment="1">
      <alignment vertical="top"/>
      <protection/>
    </xf>
    <xf numFmtId="0" fontId="5" fillId="0" borderId="0" xfId="101" applyFont="1" applyFill="1" applyAlignment="1" applyProtection="1">
      <alignment vertical="top"/>
      <protection locked="0"/>
    </xf>
    <xf numFmtId="49" fontId="5" fillId="0" borderId="0" xfId="101" applyNumberFormat="1" applyFont="1" applyFill="1" applyAlignment="1">
      <alignment vertical="top"/>
      <protection/>
    </xf>
    <xf numFmtId="1" fontId="5" fillId="0" borderId="0" xfId="101" applyNumberFormat="1" applyFont="1" applyFill="1" applyAlignment="1">
      <alignment horizontal="center" vertical="top"/>
      <protection/>
    </xf>
    <xf numFmtId="2" fontId="4" fillId="0" borderId="0" xfId="101" applyNumberFormat="1" applyFont="1" applyFill="1" applyAlignment="1">
      <alignment horizontal="center"/>
      <protection/>
    </xf>
    <xf numFmtId="49" fontId="10" fillId="0" borderId="0" xfId="101" applyNumberFormat="1" applyFont="1" applyFill="1">
      <alignment/>
      <protection/>
    </xf>
    <xf numFmtId="0" fontId="5" fillId="0" borderId="0" xfId="101" applyFont="1" applyFill="1" applyAlignment="1">
      <alignment horizontal="center"/>
      <protection/>
    </xf>
    <xf numFmtId="14" fontId="5" fillId="0" borderId="0" xfId="101" applyNumberFormat="1" applyFont="1" applyFill="1" applyAlignment="1" quotePrefix="1">
      <alignment horizontal="center"/>
      <protection/>
    </xf>
    <xf numFmtId="173" fontId="5" fillId="0" borderId="0" xfId="101" applyNumberFormat="1" applyFont="1" applyFill="1" applyAlignment="1">
      <alignment horizontal="center"/>
      <protection/>
    </xf>
    <xf numFmtId="3" fontId="5" fillId="0" borderId="0" xfId="62" applyNumberFormat="1" applyFont="1" applyFill="1" applyAlignment="1">
      <alignment horizontal="right"/>
    </xf>
    <xf numFmtId="0" fontId="5" fillId="0" borderId="0" xfId="101" applyFont="1" applyFill="1" applyAlignment="1">
      <alignment/>
      <protection/>
    </xf>
    <xf numFmtId="14" fontId="5" fillId="0" borderId="0" xfId="101" applyNumberFormat="1" applyFont="1" applyFill="1" applyAlignment="1">
      <alignment horizontal="center"/>
      <protection/>
    </xf>
    <xf numFmtId="49" fontId="4" fillId="0" borderId="0" xfId="97" applyNumberFormat="1" applyFont="1" applyFill="1" applyAlignment="1" applyProtection="1">
      <alignment vertical="top" wrapText="1"/>
      <protection locked="0"/>
    </xf>
    <xf numFmtId="2" fontId="4" fillId="0" borderId="0" xfId="97" applyNumberFormat="1" applyFont="1" applyFill="1" applyAlignment="1">
      <alignment horizontal="center" vertical="top"/>
      <protection/>
    </xf>
    <xf numFmtId="166" fontId="4" fillId="0" borderId="0" xfId="97" applyNumberFormat="1" applyFont="1" applyFill="1" applyAlignment="1">
      <alignment horizontal="center" vertical="top"/>
      <protection/>
    </xf>
    <xf numFmtId="173" fontId="4" fillId="0" borderId="0" xfId="97" applyNumberFormat="1" applyFont="1" applyFill="1" applyAlignment="1">
      <alignment vertical="top"/>
      <protection/>
    </xf>
    <xf numFmtId="3" fontId="5" fillId="0" borderId="0" xfId="62" applyNumberFormat="1" applyFont="1" applyFill="1" applyAlignment="1">
      <alignment vertical="top"/>
    </xf>
    <xf numFmtId="1" fontId="5" fillId="0" borderId="0" xfId="101" applyNumberFormat="1" applyFont="1" applyFill="1" applyAlignment="1">
      <alignment vertical="top"/>
      <protection/>
    </xf>
    <xf numFmtId="44" fontId="5" fillId="0" borderId="0" xfId="84" applyFont="1" applyFill="1" applyAlignment="1">
      <alignment horizontal="center"/>
    </xf>
    <xf numFmtId="49" fontId="9" fillId="0" borderId="0" xfId="101" applyNumberFormat="1" applyFont="1" applyFill="1" applyProtection="1">
      <alignment/>
      <protection locked="0"/>
    </xf>
    <xf numFmtId="49" fontId="9" fillId="0" borderId="0" xfId="97" applyNumberFormat="1" applyFont="1" applyFill="1" applyAlignment="1" applyProtection="1">
      <alignment vertical="top"/>
      <protection locked="0"/>
    </xf>
    <xf numFmtId="0" fontId="4" fillId="0" borderId="0" xfId="97" applyNumberFormat="1" applyFont="1" applyFill="1" applyAlignment="1" applyProtection="1">
      <alignment horizontal="center" vertical="top"/>
      <protection locked="0"/>
    </xf>
    <xf numFmtId="0" fontId="4" fillId="0" borderId="0" xfId="97" applyNumberFormat="1" applyFont="1" applyFill="1" applyAlignment="1" applyProtection="1">
      <alignment vertical="top"/>
      <protection locked="0"/>
    </xf>
    <xf numFmtId="0" fontId="5" fillId="0" borderId="0" xfId="84" applyNumberFormat="1" applyFont="1" applyFill="1" applyAlignment="1">
      <alignment horizontal="center"/>
    </xf>
    <xf numFmtId="49" fontId="5" fillId="0" borderId="0" xfId="101" applyNumberFormat="1" applyFont="1" applyFill="1" applyAlignment="1">
      <alignment wrapText="1"/>
      <protection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/>
    </xf>
    <xf numFmtId="3" fontId="10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Alignment="1" applyProtection="1">
      <alignment horizontal="right" vertical="top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right" vertical="top"/>
      <protection locked="0"/>
    </xf>
    <xf numFmtId="185" fontId="4" fillId="0" borderId="0" xfId="101" applyNumberFormat="1" applyFont="1" applyFill="1" applyAlignment="1" applyProtection="1">
      <alignment horizontal="right"/>
      <protection locked="0"/>
    </xf>
    <xf numFmtId="185" fontId="4" fillId="0" borderId="0" xfId="97" applyNumberFormat="1" applyFont="1" applyFill="1" applyAlignment="1" applyProtection="1">
      <alignment horizontal="right" vertical="top"/>
      <protection locked="0"/>
    </xf>
    <xf numFmtId="185" fontId="5" fillId="0" borderId="0" xfId="101" applyNumberFormat="1" applyFont="1" applyFill="1" applyAlignment="1">
      <alignment horizontal="right"/>
      <protection/>
    </xf>
    <xf numFmtId="5" fontId="4" fillId="0" borderId="0" xfId="0" applyFont="1" applyAlignment="1">
      <alignment horizontal="right"/>
    </xf>
    <xf numFmtId="49" fontId="1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5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7" fontId="4" fillId="0" borderId="0" xfId="0" applyNumberFormat="1" applyFont="1" applyFill="1" applyAlignment="1" applyProtection="1">
      <alignment horizontal="center"/>
      <protection/>
    </xf>
    <xf numFmtId="173" fontId="4" fillId="0" borderId="0" xfId="0" applyNumberFormat="1" applyFont="1" applyFill="1" applyAlignment="1" applyProtection="1">
      <alignment horizontal="center"/>
      <protection/>
    </xf>
    <xf numFmtId="5" fontId="5" fillId="0" borderId="0" xfId="0" applyFont="1" applyFill="1" applyAlignment="1">
      <alignment horizontal="center"/>
    </xf>
    <xf numFmtId="173" fontId="5" fillId="0" borderId="0" xfId="84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center"/>
      <protection/>
    </xf>
    <xf numFmtId="5" fontId="4" fillId="0" borderId="0" xfId="0" applyFont="1" applyFill="1" applyAlignment="1">
      <alignment horizont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2 2" xfId="48"/>
    <cellStyle name="Comma 3" xfId="49"/>
    <cellStyle name="Comma 3 2" xfId="50"/>
    <cellStyle name="Comma 4" xfId="51"/>
    <cellStyle name="Comma 4 2" xfId="52"/>
    <cellStyle name="Comma 5" xfId="53"/>
    <cellStyle name="Comma 5 2" xfId="54"/>
    <cellStyle name="Comma 5 3" xfId="55"/>
    <cellStyle name="Comma 6" xfId="56"/>
    <cellStyle name="Comma 6 2" xfId="57"/>
    <cellStyle name="Comma 7" xfId="58"/>
    <cellStyle name="Comma 7 2" xfId="59"/>
    <cellStyle name="Comma 8" xfId="60"/>
    <cellStyle name="Comma 8 2" xfId="61"/>
    <cellStyle name="Comma 9" xfId="62"/>
    <cellStyle name="Comma 9 2" xfId="63"/>
    <cellStyle name="Currency" xfId="64"/>
    <cellStyle name="Currency [0]" xfId="65"/>
    <cellStyle name="Currency 10" xfId="66"/>
    <cellStyle name="Currency 11" xfId="67"/>
    <cellStyle name="Currency 12" xfId="68"/>
    <cellStyle name="Currency 2" xfId="69"/>
    <cellStyle name="Currency 2 2" xfId="70"/>
    <cellStyle name="Currency 3" xfId="71"/>
    <cellStyle name="Currency 3 2" xfId="72"/>
    <cellStyle name="Currency 4" xfId="73"/>
    <cellStyle name="Currency 4 2" xfId="74"/>
    <cellStyle name="Currency 5" xfId="75"/>
    <cellStyle name="Currency 5 2" xfId="76"/>
    <cellStyle name="Currency 5 3" xfId="77"/>
    <cellStyle name="Currency 6" xfId="78"/>
    <cellStyle name="Currency 6 2" xfId="79"/>
    <cellStyle name="Currency 7" xfId="80"/>
    <cellStyle name="Currency 7 2" xfId="81"/>
    <cellStyle name="Currency 8" xfId="82"/>
    <cellStyle name="Currency 8 2" xfId="83"/>
    <cellStyle name="Currency 9" xfId="84"/>
    <cellStyle name="Currency 9 2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Neutral" xfId="96"/>
    <cellStyle name="Normal 2" xfId="97"/>
    <cellStyle name="Normal 2 2" xfId="98"/>
    <cellStyle name="Normal 2 3" xfId="99"/>
    <cellStyle name="Normal 3" xfId="100"/>
    <cellStyle name="Normal 4" xfId="101"/>
    <cellStyle name="Note" xfId="102"/>
    <cellStyle name="Output" xfId="103"/>
    <cellStyle name="Percent" xfId="104"/>
    <cellStyle name="Percent 2" xfId="105"/>
    <cellStyle name="Percent 2 2" xfId="106"/>
    <cellStyle name="Percent 3" xfId="107"/>
    <cellStyle name="Percent 3 2" xfId="108"/>
    <cellStyle name="Percent 4" xfId="109"/>
    <cellStyle name="Percent 4 2" xfId="110"/>
    <cellStyle name="Percent 5" xfId="111"/>
    <cellStyle name="Percent 6" xfId="112"/>
    <cellStyle name="Title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8183"/>
  <sheetViews>
    <sheetView tabSelected="1" defaultGridColor="0" zoomScalePageLayoutView="0" colorId="22" workbookViewId="0" topLeftCell="A1">
      <pane xSplit="3" ySplit="31" topLeftCell="G146" activePane="bottomRight" state="frozen"/>
      <selection pane="topLeft" activeCell="A1" sqref="A1"/>
      <selection pane="topRight" activeCell="D1" sqref="D1"/>
      <selection pane="bottomLeft" activeCell="A32" sqref="A32"/>
      <selection pane="bottomRight" activeCell="J164" sqref="J164"/>
    </sheetView>
  </sheetViews>
  <sheetFormatPr defaultColWidth="9.77734375" defaultRowHeight="15"/>
  <cols>
    <col min="1" max="1" width="10.21484375" style="213" customWidth="1"/>
    <col min="2" max="2" width="9.6640625" style="3" customWidth="1"/>
    <col min="3" max="3" width="31.21484375" style="4" customWidth="1"/>
    <col min="4" max="4" width="29.77734375" style="4" customWidth="1"/>
    <col min="5" max="5" width="28.4453125" style="4" customWidth="1"/>
    <col min="6" max="6" width="25.21484375" style="4" customWidth="1"/>
    <col min="7" max="7" width="13.77734375" style="3" customWidth="1"/>
    <col min="8" max="8" width="4.77734375" style="3" customWidth="1"/>
    <col min="9" max="9" width="10.77734375" style="3" customWidth="1"/>
    <col min="10" max="10" width="11.77734375" style="11" customWidth="1"/>
    <col min="11" max="11" width="9.77734375" style="223" customWidth="1"/>
    <col min="12" max="12" width="9.77734375" style="84" customWidth="1"/>
    <col min="13" max="13" width="7.77734375" style="78" customWidth="1"/>
    <col min="14" max="14" width="10.4453125" style="76" customWidth="1"/>
    <col min="15" max="15" width="6.4453125" style="6" customWidth="1"/>
    <col min="16" max="16" width="8.77734375" style="146" customWidth="1"/>
    <col min="17" max="17" width="12.3359375" style="7" bestFit="1" customWidth="1"/>
    <col min="18" max="18" width="3.77734375" style="1" customWidth="1"/>
    <col min="19" max="19" width="131.3359375" style="1" bestFit="1" customWidth="1"/>
    <col min="20" max="20" width="12.77734375" style="1" customWidth="1"/>
    <col min="21" max="21" width="8.77734375" style="1" customWidth="1"/>
    <col min="22" max="22" width="4.77734375" style="1" customWidth="1"/>
    <col min="23" max="25" width="12.77734375" style="1" customWidth="1"/>
    <col min="26" max="26" width="3.77734375" style="1" customWidth="1"/>
    <col min="27" max="16384" width="9.77734375" style="1" customWidth="1"/>
  </cols>
  <sheetData>
    <row r="1" spans="1:24" ht="15.75">
      <c r="A1" s="212" t="s">
        <v>15</v>
      </c>
      <c r="K1" s="221" t="s">
        <v>19</v>
      </c>
      <c r="L1" s="127"/>
      <c r="M1" s="126" t="s">
        <v>20</v>
      </c>
      <c r="N1" s="125" t="s">
        <v>21</v>
      </c>
      <c r="O1" s="124"/>
      <c r="P1" s="148"/>
      <c r="Q1" s="128"/>
      <c r="R1" s="129"/>
      <c r="S1" s="130"/>
      <c r="T1" s="131"/>
      <c r="U1" s="67"/>
      <c r="V1" s="67"/>
      <c r="W1" s="67"/>
      <c r="X1" s="67"/>
    </row>
    <row r="2" spans="1:24" ht="15.75">
      <c r="A2" s="212" t="s">
        <v>16</v>
      </c>
      <c r="K2" s="222"/>
      <c r="L2" s="132"/>
      <c r="M2" s="133" t="s">
        <v>22</v>
      </c>
      <c r="N2" s="134" t="s">
        <v>23</v>
      </c>
      <c r="O2" s="135"/>
      <c r="P2" s="147"/>
      <c r="Q2" s="136"/>
      <c r="R2" s="129"/>
      <c r="S2" s="130"/>
      <c r="T2" s="131"/>
      <c r="U2" s="67"/>
      <c r="V2" s="67"/>
      <c r="W2" s="67"/>
      <c r="X2" s="67"/>
    </row>
    <row r="4" spans="2:15" ht="15.75">
      <c r="B4" s="3" t="s">
        <v>0</v>
      </c>
      <c r="I4" s="3" t="s">
        <v>1</v>
      </c>
      <c r="J4" s="5" t="s">
        <v>1</v>
      </c>
      <c r="N4" s="78"/>
      <c r="O4" s="6" t="s">
        <v>2</v>
      </c>
    </row>
    <row r="5" spans="1:19" ht="15.75">
      <c r="A5" s="214" t="s">
        <v>3</v>
      </c>
      <c r="B5" s="21" t="s">
        <v>4</v>
      </c>
      <c r="C5" s="22" t="s">
        <v>17</v>
      </c>
      <c r="D5" s="22" t="s">
        <v>5</v>
      </c>
      <c r="E5" s="22" t="s">
        <v>6</v>
      </c>
      <c r="F5" s="22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24" t="s">
        <v>769</v>
      </c>
      <c r="L5" s="83" t="s">
        <v>770</v>
      </c>
      <c r="M5" s="140" t="s">
        <v>788</v>
      </c>
      <c r="N5" s="141" t="s">
        <v>789</v>
      </c>
      <c r="O5" s="24" t="s">
        <v>12</v>
      </c>
      <c r="P5" s="145" t="s">
        <v>13</v>
      </c>
      <c r="Q5" s="25" t="s">
        <v>18</v>
      </c>
      <c r="R5" s="26"/>
      <c r="S5" s="25" t="s">
        <v>14</v>
      </c>
    </row>
    <row r="6" spans="1:44" ht="15.75" hidden="1">
      <c r="A6" s="215"/>
      <c r="B6" s="44"/>
      <c r="C6" s="66"/>
      <c r="D6" s="66"/>
      <c r="E6" s="13"/>
      <c r="F6" s="13"/>
      <c r="G6" s="12"/>
      <c r="H6" s="12"/>
      <c r="I6" s="12"/>
      <c r="J6" s="14"/>
      <c r="K6" s="225"/>
      <c r="L6" s="85">
        <f aca="true" t="shared" si="0" ref="L6:L31">K6/43560</f>
        <v>0</v>
      </c>
      <c r="M6" s="80" t="e">
        <f aca="true" t="shared" si="1" ref="M6:M31">J6/K6</f>
        <v>#DIV/0!</v>
      </c>
      <c r="N6" s="77" t="e">
        <f aca="true" t="shared" si="2" ref="N6:N31">M6*43560</f>
        <v>#DIV/0!</v>
      </c>
      <c r="O6" s="70"/>
      <c r="P6" s="144" t="e">
        <f aca="true" t="shared" si="3" ref="P6:P31">J6/O6</f>
        <v>#DIV/0!</v>
      </c>
      <c r="Q6" s="15"/>
      <c r="R6" s="11"/>
      <c r="S6" s="137"/>
      <c r="T6" s="11"/>
      <c r="U6" s="16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s="37" customFormat="1" ht="15.75" hidden="1">
      <c r="A7" s="215"/>
      <c r="B7" s="44"/>
      <c r="C7" s="66"/>
      <c r="D7" s="66"/>
      <c r="E7" s="13"/>
      <c r="F7" s="13"/>
      <c r="G7" s="12"/>
      <c r="H7" s="12"/>
      <c r="I7" s="12"/>
      <c r="J7" s="14"/>
      <c r="K7" s="225"/>
      <c r="L7" s="85">
        <f t="shared" si="0"/>
        <v>0</v>
      </c>
      <c r="M7" s="80" t="e">
        <f t="shared" si="1"/>
        <v>#DIV/0!</v>
      </c>
      <c r="N7" s="77" t="e">
        <f t="shared" si="2"/>
        <v>#DIV/0!</v>
      </c>
      <c r="O7" s="70"/>
      <c r="P7" s="144" t="e">
        <f t="shared" si="3"/>
        <v>#DIV/0!</v>
      </c>
      <c r="Q7" s="15"/>
      <c r="R7" s="11"/>
      <c r="S7" s="137"/>
      <c r="T7" s="11"/>
      <c r="U7" s="16"/>
      <c r="V7" s="1"/>
      <c r="W7" s="1"/>
      <c r="X7" s="1"/>
      <c r="Y7" s="1"/>
      <c r="Z7" s="1"/>
      <c r="AA7" s="1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1:44" s="37" customFormat="1" ht="15.75" hidden="1">
      <c r="A8" s="215"/>
      <c r="B8" s="44"/>
      <c r="C8" s="66"/>
      <c r="D8" s="66"/>
      <c r="E8" s="13"/>
      <c r="F8" s="13"/>
      <c r="G8" s="12"/>
      <c r="H8" s="12"/>
      <c r="I8" s="12"/>
      <c r="J8" s="14"/>
      <c r="K8" s="225"/>
      <c r="L8" s="85">
        <f t="shared" si="0"/>
        <v>0</v>
      </c>
      <c r="M8" s="80" t="e">
        <f t="shared" si="1"/>
        <v>#DIV/0!</v>
      </c>
      <c r="N8" s="77" t="e">
        <f t="shared" si="2"/>
        <v>#DIV/0!</v>
      </c>
      <c r="O8" s="70"/>
      <c r="P8" s="144" t="e">
        <f t="shared" si="3"/>
        <v>#DIV/0!</v>
      </c>
      <c r="Q8" s="15"/>
      <c r="R8" s="11"/>
      <c r="S8" s="137"/>
      <c r="T8" s="11"/>
      <c r="U8" s="16"/>
      <c r="V8" s="1"/>
      <c r="W8" s="1"/>
      <c r="X8" s="1"/>
      <c r="Y8" s="1"/>
      <c r="Z8" s="1"/>
      <c r="AA8" s="1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44" ht="15.75" hidden="1">
      <c r="A9" s="215"/>
      <c r="B9" s="44"/>
      <c r="C9" s="66"/>
      <c r="D9" s="66"/>
      <c r="E9" s="13"/>
      <c r="F9" s="13"/>
      <c r="G9" s="12"/>
      <c r="H9" s="12"/>
      <c r="I9" s="12"/>
      <c r="J9" s="14"/>
      <c r="K9" s="225"/>
      <c r="L9" s="85">
        <f t="shared" si="0"/>
        <v>0</v>
      </c>
      <c r="M9" s="80" t="e">
        <f t="shared" si="1"/>
        <v>#DIV/0!</v>
      </c>
      <c r="N9" s="77" t="e">
        <f t="shared" si="2"/>
        <v>#DIV/0!</v>
      </c>
      <c r="O9" s="70"/>
      <c r="P9" s="144" t="e">
        <f t="shared" si="3"/>
        <v>#DIV/0!</v>
      </c>
      <c r="Q9" s="15"/>
      <c r="R9" s="11"/>
      <c r="S9" s="137"/>
      <c r="T9" s="11"/>
      <c r="U9" s="16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5.75" hidden="1">
      <c r="A10" s="215"/>
      <c r="B10" s="44"/>
      <c r="C10" s="66"/>
      <c r="D10" s="66"/>
      <c r="E10" s="13"/>
      <c r="F10" s="13"/>
      <c r="G10" s="12"/>
      <c r="H10" s="12"/>
      <c r="I10" s="12"/>
      <c r="J10" s="14"/>
      <c r="K10" s="225"/>
      <c r="L10" s="85">
        <f t="shared" si="0"/>
        <v>0</v>
      </c>
      <c r="M10" s="80" t="e">
        <f t="shared" si="1"/>
        <v>#DIV/0!</v>
      </c>
      <c r="N10" s="77" t="e">
        <f t="shared" si="2"/>
        <v>#DIV/0!</v>
      </c>
      <c r="O10" s="70"/>
      <c r="P10" s="144" t="e">
        <f t="shared" si="3"/>
        <v>#DIV/0!</v>
      </c>
      <c r="Q10" s="15"/>
      <c r="R10" s="11"/>
      <c r="S10" s="137"/>
      <c r="T10" s="11"/>
      <c r="U10" s="16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6"/>
    </row>
    <row r="11" spans="1:44" s="37" customFormat="1" ht="15.75" hidden="1">
      <c r="A11" s="215"/>
      <c r="B11" s="44"/>
      <c r="C11" s="66"/>
      <c r="D11" s="66"/>
      <c r="E11" s="13"/>
      <c r="F11" s="13"/>
      <c r="G11" s="12"/>
      <c r="H11" s="12"/>
      <c r="I11" s="12"/>
      <c r="J11" s="14"/>
      <c r="K11" s="225"/>
      <c r="L11" s="85">
        <f t="shared" si="0"/>
        <v>0</v>
      </c>
      <c r="M11" s="80" t="e">
        <f t="shared" si="1"/>
        <v>#DIV/0!</v>
      </c>
      <c r="N11" s="77" t="e">
        <f t="shared" si="2"/>
        <v>#DIV/0!</v>
      </c>
      <c r="O11" s="70"/>
      <c r="P11" s="144" t="e">
        <f t="shared" si="3"/>
        <v>#DIV/0!</v>
      </c>
      <c r="Q11" s="15"/>
      <c r="R11" s="11"/>
      <c r="S11" s="16"/>
      <c r="T11" s="11"/>
      <c r="U11" s="16"/>
      <c r="V11" s="1"/>
      <c r="W11" s="1"/>
      <c r="X11" s="1"/>
      <c r="Y11" s="1"/>
      <c r="Z11" s="1"/>
      <c r="AA11" s="1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1:44" ht="15.75" hidden="1">
      <c r="A12" s="215"/>
      <c r="B12" s="44"/>
      <c r="C12" s="66"/>
      <c r="D12" s="66"/>
      <c r="E12" s="13"/>
      <c r="F12" s="13"/>
      <c r="G12" s="12"/>
      <c r="H12" s="12"/>
      <c r="I12" s="12"/>
      <c r="J12" s="14"/>
      <c r="K12" s="225"/>
      <c r="L12" s="85">
        <f t="shared" si="0"/>
        <v>0</v>
      </c>
      <c r="M12" s="80" t="e">
        <f t="shared" si="1"/>
        <v>#DIV/0!</v>
      </c>
      <c r="N12" s="77" t="e">
        <f t="shared" si="2"/>
        <v>#DIV/0!</v>
      </c>
      <c r="O12" s="70"/>
      <c r="P12" s="144" t="e">
        <f t="shared" si="3"/>
        <v>#DIV/0!</v>
      </c>
      <c r="Q12" s="15"/>
      <c r="R12" s="11"/>
      <c r="S12" s="16"/>
      <c r="T12" s="11"/>
      <c r="U12" s="16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37" customFormat="1" ht="15.75" hidden="1">
      <c r="A13" s="216"/>
      <c r="B13" s="46"/>
      <c r="C13" s="47"/>
      <c r="D13" s="47"/>
      <c r="E13" s="48"/>
      <c r="F13" s="48"/>
      <c r="G13" s="49"/>
      <c r="H13" s="49"/>
      <c r="I13" s="49"/>
      <c r="J13" s="50"/>
      <c r="K13" s="226"/>
      <c r="L13" s="85">
        <f t="shared" si="0"/>
        <v>0</v>
      </c>
      <c r="M13" s="80" t="e">
        <f t="shared" si="1"/>
        <v>#DIV/0!</v>
      </c>
      <c r="N13" s="77" t="e">
        <f t="shared" si="2"/>
        <v>#DIV/0!</v>
      </c>
      <c r="O13" s="71"/>
      <c r="P13" s="144" t="e">
        <f t="shared" si="3"/>
        <v>#DIV/0!</v>
      </c>
      <c r="Q13" s="51"/>
      <c r="R13" s="52"/>
      <c r="S13" s="53"/>
      <c r="T13" s="11"/>
      <c r="U13" s="16"/>
      <c r="V13" s="1"/>
      <c r="W13" s="1"/>
      <c r="X13" s="1"/>
      <c r="Y13" s="1"/>
      <c r="Z13" s="1"/>
      <c r="AA13" s="1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1:44" s="37" customFormat="1" ht="15.75" hidden="1">
      <c r="A14" s="215"/>
      <c r="B14" s="55"/>
      <c r="C14" s="66"/>
      <c r="D14" s="66"/>
      <c r="E14" s="13"/>
      <c r="F14" s="20"/>
      <c r="G14" s="12"/>
      <c r="H14" s="12"/>
      <c r="I14" s="12"/>
      <c r="J14" s="14"/>
      <c r="K14" s="225"/>
      <c r="L14" s="85">
        <f t="shared" si="0"/>
        <v>0</v>
      </c>
      <c r="M14" s="80" t="e">
        <f t="shared" si="1"/>
        <v>#DIV/0!</v>
      </c>
      <c r="N14" s="77" t="e">
        <f t="shared" si="2"/>
        <v>#DIV/0!</v>
      </c>
      <c r="O14" s="70"/>
      <c r="P14" s="144" t="e">
        <f t="shared" si="3"/>
        <v>#DIV/0!</v>
      </c>
      <c r="Q14" s="15"/>
      <c r="R14" s="11"/>
      <c r="S14" s="16"/>
      <c r="T14" s="11"/>
      <c r="U14" s="16"/>
      <c r="V14" s="1"/>
      <c r="W14" s="1"/>
      <c r="X14" s="1"/>
      <c r="Y14" s="1"/>
      <c r="Z14" s="1"/>
      <c r="AA14" s="1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</row>
    <row r="15" spans="1:44" ht="15.75" hidden="1">
      <c r="A15" s="215"/>
      <c r="B15" s="55"/>
      <c r="C15" s="66"/>
      <c r="D15" s="66"/>
      <c r="E15" s="13"/>
      <c r="F15" s="13"/>
      <c r="G15" s="12"/>
      <c r="H15" s="12"/>
      <c r="I15" s="12"/>
      <c r="J15" s="14"/>
      <c r="K15" s="225"/>
      <c r="L15" s="85">
        <f t="shared" si="0"/>
        <v>0</v>
      </c>
      <c r="M15" s="80" t="e">
        <f t="shared" si="1"/>
        <v>#DIV/0!</v>
      </c>
      <c r="N15" s="77" t="e">
        <f t="shared" si="2"/>
        <v>#DIV/0!</v>
      </c>
      <c r="O15" s="70"/>
      <c r="P15" s="144" t="e">
        <f t="shared" si="3"/>
        <v>#DIV/0!</v>
      </c>
      <c r="Q15" s="15"/>
      <c r="R15" s="11"/>
      <c r="S15" s="17"/>
      <c r="T15" s="11"/>
      <c r="U15" s="16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5.75" hidden="1">
      <c r="A16" s="215"/>
      <c r="B16" s="55"/>
      <c r="C16" s="66"/>
      <c r="D16" s="66"/>
      <c r="E16" s="13"/>
      <c r="F16" s="13"/>
      <c r="G16" s="12"/>
      <c r="H16" s="12"/>
      <c r="I16" s="12"/>
      <c r="J16" s="16"/>
      <c r="K16" s="225"/>
      <c r="L16" s="85">
        <f t="shared" si="0"/>
        <v>0</v>
      </c>
      <c r="M16" s="80" t="e">
        <f t="shared" si="1"/>
        <v>#DIV/0!</v>
      </c>
      <c r="N16" s="77" t="e">
        <f t="shared" si="2"/>
        <v>#DIV/0!</v>
      </c>
      <c r="O16" s="72"/>
      <c r="P16" s="144" t="e">
        <f t="shared" si="3"/>
        <v>#DIV/0!</v>
      </c>
      <c r="Q16" s="15"/>
      <c r="R16" s="11"/>
      <c r="S16" s="16"/>
      <c r="T16" s="11"/>
      <c r="U16" s="16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5.75" hidden="1">
      <c r="A17" s="215"/>
      <c r="B17" s="55"/>
      <c r="C17" s="66"/>
      <c r="D17" s="66"/>
      <c r="E17" s="13"/>
      <c r="F17" s="13"/>
      <c r="G17" s="12"/>
      <c r="H17" s="12"/>
      <c r="I17" s="12"/>
      <c r="J17" s="16"/>
      <c r="K17" s="225"/>
      <c r="L17" s="85">
        <f t="shared" si="0"/>
        <v>0</v>
      </c>
      <c r="M17" s="80" t="e">
        <f t="shared" si="1"/>
        <v>#DIV/0!</v>
      </c>
      <c r="N17" s="77" t="e">
        <f t="shared" si="2"/>
        <v>#DIV/0!</v>
      </c>
      <c r="O17" s="70"/>
      <c r="P17" s="144" t="e">
        <f t="shared" si="3"/>
        <v>#DIV/0!</v>
      </c>
      <c r="Q17" s="15"/>
      <c r="R17" s="11"/>
      <c r="S17" s="16"/>
      <c r="T17" s="11"/>
      <c r="U17" s="16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5.75" hidden="1">
      <c r="A18" s="215"/>
      <c r="B18" s="55"/>
      <c r="C18" s="66"/>
      <c r="D18" s="66"/>
      <c r="E18" s="13"/>
      <c r="F18" s="13"/>
      <c r="G18" s="12"/>
      <c r="H18" s="12"/>
      <c r="I18" s="12"/>
      <c r="J18" s="16"/>
      <c r="K18" s="225"/>
      <c r="L18" s="85">
        <f t="shared" si="0"/>
        <v>0</v>
      </c>
      <c r="M18" s="80" t="e">
        <f t="shared" si="1"/>
        <v>#DIV/0!</v>
      </c>
      <c r="N18" s="77" t="e">
        <f t="shared" si="2"/>
        <v>#DIV/0!</v>
      </c>
      <c r="O18" s="70"/>
      <c r="P18" s="144" t="e">
        <f t="shared" si="3"/>
        <v>#DIV/0!</v>
      </c>
      <c r="Q18" s="15"/>
      <c r="R18" s="11"/>
      <c r="S18" s="16"/>
      <c r="T18" s="11"/>
      <c r="U18" s="16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5.75" hidden="1">
      <c r="A19" s="215"/>
      <c r="B19" s="55"/>
      <c r="C19" s="66"/>
      <c r="D19" s="66"/>
      <c r="E19" s="13"/>
      <c r="F19" s="13"/>
      <c r="G19" s="12"/>
      <c r="H19" s="12"/>
      <c r="I19" s="12"/>
      <c r="J19" s="16"/>
      <c r="K19" s="225"/>
      <c r="L19" s="85">
        <f t="shared" si="0"/>
        <v>0</v>
      </c>
      <c r="M19" s="80" t="e">
        <f t="shared" si="1"/>
        <v>#DIV/0!</v>
      </c>
      <c r="N19" s="77" t="e">
        <f t="shared" si="2"/>
        <v>#DIV/0!</v>
      </c>
      <c r="O19" s="70"/>
      <c r="P19" s="144" t="e">
        <f t="shared" si="3"/>
        <v>#DIV/0!</v>
      </c>
      <c r="Q19" s="15"/>
      <c r="R19" s="11"/>
      <c r="S19" s="17"/>
      <c r="T19" s="11"/>
      <c r="U19" s="16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37" customFormat="1" ht="15.75" hidden="1">
      <c r="A20" s="215"/>
      <c r="B20" s="55"/>
      <c r="C20" s="66"/>
      <c r="D20" s="66"/>
      <c r="E20" s="13"/>
      <c r="F20" s="13"/>
      <c r="G20" s="12"/>
      <c r="H20" s="12"/>
      <c r="I20" s="12"/>
      <c r="J20" s="16"/>
      <c r="K20" s="225"/>
      <c r="L20" s="85">
        <f t="shared" si="0"/>
        <v>0</v>
      </c>
      <c r="M20" s="80" t="e">
        <f t="shared" si="1"/>
        <v>#DIV/0!</v>
      </c>
      <c r="N20" s="77" t="e">
        <f t="shared" si="2"/>
        <v>#DIV/0!</v>
      </c>
      <c r="O20" s="70"/>
      <c r="P20" s="144" t="e">
        <f t="shared" si="3"/>
        <v>#DIV/0!</v>
      </c>
      <c r="Q20" s="15"/>
      <c r="R20" s="11"/>
      <c r="S20" s="17"/>
      <c r="T20" s="11"/>
      <c r="U20" s="16"/>
      <c r="V20" s="1"/>
      <c r="W20" s="1"/>
      <c r="X20" s="1"/>
      <c r="Y20" s="1"/>
      <c r="Z20" s="1"/>
      <c r="AA20" s="1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ht="15.75" hidden="1">
      <c r="A21" s="215"/>
      <c r="B21" s="55"/>
      <c r="C21" s="66"/>
      <c r="D21" s="66"/>
      <c r="E21" s="13"/>
      <c r="F21" s="13"/>
      <c r="G21" s="12"/>
      <c r="H21" s="12"/>
      <c r="I21" s="12"/>
      <c r="J21" s="16"/>
      <c r="K21" s="225"/>
      <c r="L21" s="85">
        <f t="shared" si="0"/>
        <v>0</v>
      </c>
      <c r="M21" s="80" t="e">
        <f t="shared" si="1"/>
        <v>#DIV/0!</v>
      </c>
      <c r="N21" s="77" t="e">
        <f t="shared" si="2"/>
        <v>#DIV/0!</v>
      </c>
      <c r="O21" s="70"/>
      <c r="P21" s="144" t="e">
        <f t="shared" si="3"/>
        <v>#DIV/0!</v>
      </c>
      <c r="Q21" s="15"/>
      <c r="R21" s="11"/>
      <c r="S21" s="16"/>
      <c r="T21" s="11"/>
      <c r="U21" s="16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5.75" hidden="1">
      <c r="A22" s="215"/>
      <c r="B22" s="55"/>
      <c r="C22" s="66"/>
      <c r="D22" s="66"/>
      <c r="E22" s="13"/>
      <c r="F22" s="13"/>
      <c r="G22" s="12"/>
      <c r="H22" s="12"/>
      <c r="I22" s="12"/>
      <c r="J22" s="16"/>
      <c r="K22" s="225"/>
      <c r="L22" s="85">
        <f t="shared" si="0"/>
        <v>0</v>
      </c>
      <c r="M22" s="80" t="e">
        <f t="shared" si="1"/>
        <v>#DIV/0!</v>
      </c>
      <c r="N22" s="77" t="e">
        <f t="shared" si="2"/>
        <v>#DIV/0!</v>
      </c>
      <c r="O22" s="70"/>
      <c r="P22" s="144" t="e">
        <f t="shared" si="3"/>
        <v>#DIV/0!</v>
      </c>
      <c r="Q22" s="15"/>
      <c r="R22" s="11"/>
      <c r="S22" s="16"/>
      <c r="T22" s="11"/>
      <c r="U22" s="16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5.75" hidden="1">
      <c r="A23" s="215"/>
      <c r="B23" s="55"/>
      <c r="C23" s="66"/>
      <c r="D23" s="66"/>
      <c r="E23" s="13"/>
      <c r="F23" s="13"/>
      <c r="G23" s="12"/>
      <c r="H23" s="12"/>
      <c r="I23" s="12"/>
      <c r="J23" s="16"/>
      <c r="K23" s="225"/>
      <c r="L23" s="85">
        <f t="shared" si="0"/>
        <v>0</v>
      </c>
      <c r="M23" s="80" t="e">
        <f t="shared" si="1"/>
        <v>#DIV/0!</v>
      </c>
      <c r="N23" s="77" t="e">
        <f t="shared" si="2"/>
        <v>#DIV/0!</v>
      </c>
      <c r="O23" s="73"/>
      <c r="P23" s="144" t="e">
        <f t="shared" si="3"/>
        <v>#DIV/0!</v>
      </c>
      <c r="Q23" s="15"/>
      <c r="R23" s="11"/>
      <c r="S23" s="16"/>
      <c r="T23" s="11"/>
      <c r="U23" s="16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5.75" hidden="1">
      <c r="A24" s="215"/>
      <c r="B24" s="55"/>
      <c r="C24" s="66"/>
      <c r="D24" s="66"/>
      <c r="E24" s="13"/>
      <c r="F24" s="13"/>
      <c r="G24" s="12"/>
      <c r="H24" s="12"/>
      <c r="I24" s="12"/>
      <c r="J24" s="16"/>
      <c r="K24" s="225"/>
      <c r="L24" s="85">
        <f t="shared" si="0"/>
        <v>0</v>
      </c>
      <c r="M24" s="80" t="e">
        <f t="shared" si="1"/>
        <v>#DIV/0!</v>
      </c>
      <c r="N24" s="77" t="e">
        <f t="shared" si="2"/>
        <v>#DIV/0!</v>
      </c>
      <c r="O24" s="70"/>
      <c r="P24" s="144" t="e">
        <f t="shared" si="3"/>
        <v>#DIV/0!</v>
      </c>
      <c r="Q24" s="15"/>
      <c r="R24" s="11"/>
      <c r="S24" s="16"/>
      <c r="T24" s="11"/>
      <c r="U24" s="16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5.75" hidden="1">
      <c r="A25" s="217"/>
      <c r="B25" s="12"/>
      <c r="C25" s="66"/>
      <c r="D25" s="66"/>
      <c r="E25" s="13"/>
      <c r="F25" s="13"/>
      <c r="G25" s="12"/>
      <c r="H25" s="12"/>
      <c r="I25" s="12"/>
      <c r="J25" s="16"/>
      <c r="K25" s="225"/>
      <c r="L25" s="85">
        <f t="shared" si="0"/>
        <v>0</v>
      </c>
      <c r="M25" s="80" t="e">
        <f t="shared" si="1"/>
        <v>#DIV/0!</v>
      </c>
      <c r="N25" s="77" t="e">
        <f t="shared" si="2"/>
        <v>#DIV/0!</v>
      </c>
      <c r="O25" s="70"/>
      <c r="P25" s="144" t="e">
        <f t="shared" si="3"/>
        <v>#DIV/0!</v>
      </c>
      <c r="Q25" s="15"/>
      <c r="R25" s="11"/>
      <c r="S25" s="16"/>
      <c r="T25" s="11"/>
      <c r="U25" s="16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5.75" hidden="1">
      <c r="A26" s="217"/>
      <c r="B26" s="12"/>
      <c r="C26" s="66"/>
      <c r="D26" s="66"/>
      <c r="E26" s="13"/>
      <c r="F26" s="13"/>
      <c r="G26" s="12"/>
      <c r="H26" s="12"/>
      <c r="I26" s="12"/>
      <c r="J26" s="16"/>
      <c r="K26" s="225"/>
      <c r="L26" s="85">
        <f t="shared" si="0"/>
        <v>0</v>
      </c>
      <c r="M26" s="80" t="e">
        <f t="shared" si="1"/>
        <v>#DIV/0!</v>
      </c>
      <c r="N26" s="77" t="e">
        <f t="shared" si="2"/>
        <v>#DIV/0!</v>
      </c>
      <c r="O26" s="75"/>
      <c r="P26" s="144" t="e">
        <f t="shared" si="3"/>
        <v>#DIV/0!</v>
      </c>
      <c r="Q26" s="15"/>
      <c r="R26" s="11"/>
      <c r="S26" s="16"/>
      <c r="T26" s="11"/>
      <c r="U26" s="16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5.75" hidden="1">
      <c r="A27" s="217"/>
      <c r="B27" s="12"/>
      <c r="C27" s="66"/>
      <c r="D27" s="66"/>
      <c r="E27" s="13"/>
      <c r="F27" s="13"/>
      <c r="G27" s="12"/>
      <c r="H27" s="12"/>
      <c r="I27" s="12"/>
      <c r="J27" s="16"/>
      <c r="K27" s="225"/>
      <c r="L27" s="85">
        <f t="shared" si="0"/>
        <v>0</v>
      </c>
      <c r="M27" s="80" t="e">
        <f t="shared" si="1"/>
        <v>#DIV/0!</v>
      </c>
      <c r="N27" s="77" t="e">
        <f t="shared" si="2"/>
        <v>#DIV/0!</v>
      </c>
      <c r="O27" s="70"/>
      <c r="P27" s="144" t="e">
        <f t="shared" si="3"/>
        <v>#DIV/0!</v>
      </c>
      <c r="Q27" s="15"/>
      <c r="R27" s="11"/>
      <c r="S27" s="16"/>
      <c r="T27" s="11"/>
      <c r="U27" s="16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5.75" hidden="1">
      <c r="A28" s="217"/>
      <c r="B28" s="12"/>
      <c r="C28" s="66"/>
      <c r="D28" s="66"/>
      <c r="E28" s="13"/>
      <c r="F28" s="13"/>
      <c r="G28" s="12"/>
      <c r="H28" s="12"/>
      <c r="I28" s="12"/>
      <c r="J28" s="16"/>
      <c r="K28" s="225"/>
      <c r="L28" s="85">
        <f t="shared" si="0"/>
        <v>0</v>
      </c>
      <c r="M28" s="80" t="e">
        <f t="shared" si="1"/>
        <v>#DIV/0!</v>
      </c>
      <c r="N28" s="77" t="e">
        <f t="shared" si="2"/>
        <v>#DIV/0!</v>
      </c>
      <c r="O28" s="70"/>
      <c r="P28" s="144" t="e">
        <f t="shared" si="3"/>
        <v>#DIV/0!</v>
      </c>
      <c r="Q28" s="15"/>
      <c r="R28" s="11"/>
      <c r="S28" s="57"/>
      <c r="T28" s="11"/>
      <c r="U28" s="16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5.75" hidden="1">
      <c r="A29" s="217"/>
      <c r="B29" s="12"/>
      <c r="C29" s="66"/>
      <c r="D29" s="66"/>
      <c r="E29" s="13"/>
      <c r="F29" s="13"/>
      <c r="G29" s="12"/>
      <c r="H29" s="12"/>
      <c r="I29" s="12"/>
      <c r="J29" s="16"/>
      <c r="K29" s="225"/>
      <c r="L29" s="85">
        <f t="shared" si="0"/>
        <v>0</v>
      </c>
      <c r="M29" s="80" t="e">
        <f t="shared" si="1"/>
        <v>#DIV/0!</v>
      </c>
      <c r="N29" s="77" t="e">
        <f t="shared" si="2"/>
        <v>#DIV/0!</v>
      </c>
      <c r="O29" s="70"/>
      <c r="P29" s="144" t="e">
        <f t="shared" si="3"/>
        <v>#DIV/0!</v>
      </c>
      <c r="Q29" s="15"/>
      <c r="R29" s="11"/>
      <c r="S29" s="56"/>
      <c r="T29" s="11"/>
      <c r="U29" s="16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5.75" hidden="1">
      <c r="A30" s="217"/>
      <c r="B30" s="12"/>
      <c r="C30" s="66"/>
      <c r="D30" s="66"/>
      <c r="E30" s="13"/>
      <c r="F30" s="13"/>
      <c r="G30" s="12"/>
      <c r="H30" s="12"/>
      <c r="I30" s="12"/>
      <c r="J30" s="16"/>
      <c r="K30" s="225"/>
      <c r="L30" s="85">
        <f t="shared" si="0"/>
        <v>0</v>
      </c>
      <c r="M30" s="80" t="e">
        <f t="shared" si="1"/>
        <v>#DIV/0!</v>
      </c>
      <c r="N30" s="77" t="e">
        <f t="shared" si="2"/>
        <v>#DIV/0!</v>
      </c>
      <c r="O30" s="70"/>
      <c r="P30" s="144" t="e">
        <f t="shared" si="3"/>
        <v>#DIV/0!</v>
      </c>
      <c r="Q30" s="15"/>
      <c r="R30" s="11"/>
      <c r="S30" s="16"/>
      <c r="T30" s="11"/>
      <c r="U30" s="16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5.75" hidden="1">
      <c r="A31" s="217"/>
      <c r="B31" s="12"/>
      <c r="C31" s="66"/>
      <c r="D31" s="66"/>
      <c r="E31" s="13"/>
      <c r="F31" s="13"/>
      <c r="G31" s="12"/>
      <c r="H31" s="12"/>
      <c r="I31" s="12"/>
      <c r="J31" s="16"/>
      <c r="K31" s="225"/>
      <c r="L31" s="85">
        <f t="shared" si="0"/>
        <v>0</v>
      </c>
      <c r="M31" s="80" t="e">
        <f t="shared" si="1"/>
        <v>#DIV/0!</v>
      </c>
      <c r="N31" s="77" t="e">
        <f t="shared" si="2"/>
        <v>#DIV/0!</v>
      </c>
      <c r="O31" s="70"/>
      <c r="P31" s="144" t="e">
        <f t="shared" si="3"/>
        <v>#DIV/0!</v>
      </c>
      <c r="Q31" s="15"/>
      <c r="R31" s="11"/>
      <c r="S31" s="16"/>
      <c r="T31" s="11"/>
      <c r="U31" s="16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68" customFormat="1" ht="18" customHeight="1">
      <c r="A32" s="217" t="s">
        <v>44</v>
      </c>
      <c r="B32" s="9">
        <v>9938</v>
      </c>
      <c r="C32" s="4" t="s">
        <v>49</v>
      </c>
      <c r="D32" s="4" t="s">
        <v>50</v>
      </c>
      <c r="E32" s="4" t="s">
        <v>51</v>
      </c>
      <c r="F32" s="4" t="s">
        <v>52</v>
      </c>
      <c r="G32" s="40">
        <v>4998859</v>
      </c>
      <c r="H32" s="9" t="s">
        <v>53</v>
      </c>
      <c r="I32" s="3" t="s">
        <v>54</v>
      </c>
      <c r="J32" s="1">
        <v>1060000</v>
      </c>
      <c r="K32" s="227">
        <v>33007</v>
      </c>
      <c r="L32" s="85">
        <f aca="true" t="shared" si="4" ref="L32:L63">K32/43560</f>
        <v>0.7577364554637281</v>
      </c>
      <c r="M32" s="139">
        <f>J32/K32</f>
        <v>32.114399975762716</v>
      </c>
      <c r="N32" s="77">
        <f aca="true" t="shared" si="5" ref="N32:N63">M32*43560</f>
        <v>1398903.2629442238</v>
      </c>
      <c r="O32" s="69">
        <v>67</v>
      </c>
      <c r="P32" s="144">
        <f>J32/O32</f>
        <v>15820.89552238806</v>
      </c>
      <c r="Q32" s="9" t="s">
        <v>55</v>
      </c>
      <c r="R32" s="10"/>
      <c r="S32" s="10" t="s">
        <v>56</v>
      </c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pans="1:44" ht="15.75">
      <c r="A33" s="217" t="s">
        <v>45</v>
      </c>
      <c r="B33" s="9">
        <v>9925</v>
      </c>
      <c r="C33" s="13" t="s">
        <v>57</v>
      </c>
      <c r="D33" s="13" t="s">
        <v>58</v>
      </c>
      <c r="E33" s="13" t="s">
        <v>59</v>
      </c>
      <c r="F33" s="13" t="s">
        <v>60</v>
      </c>
      <c r="G33" s="12" t="s">
        <v>61</v>
      </c>
      <c r="H33" s="12" t="s">
        <v>53</v>
      </c>
      <c r="I33" s="12" t="s">
        <v>62</v>
      </c>
      <c r="J33" s="14">
        <v>895200</v>
      </c>
      <c r="K33" s="225">
        <v>161000</v>
      </c>
      <c r="L33" s="85">
        <f t="shared" si="4"/>
        <v>3.6960514233241506</v>
      </c>
      <c r="M33" s="80">
        <f aca="true" t="shared" si="6" ref="M33:M63">J33/K33</f>
        <v>5.560248447204969</v>
      </c>
      <c r="N33" s="77">
        <f t="shared" si="5"/>
        <v>242204.42236024843</v>
      </c>
      <c r="O33" s="70"/>
      <c r="P33" s="144"/>
      <c r="Q33" s="15" t="s">
        <v>63</v>
      </c>
      <c r="R33" s="11"/>
      <c r="S33" s="10" t="s">
        <v>64</v>
      </c>
      <c r="T33" s="36"/>
      <c r="U33" s="36"/>
      <c r="V33" s="36"/>
      <c r="W33" s="36"/>
      <c r="X33" s="36"/>
      <c r="Y33" s="36"/>
      <c r="Z33" s="36"/>
      <c r="AA33" s="36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5.75">
      <c r="A34" s="217" t="s">
        <v>46</v>
      </c>
      <c r="B34" s="9">
        <v>9912</v>
      </c>
      <c r="C34" s="13" t="s">
        <v>65</v>
      </c>
      <c r="D34" s="13" t="s">
        <v>66</v>
      </c>
      <c r="E34" s="13" t="s">
        <v>67</v>
      </c>
      <c r="F34" s="13" t="s">
        <v>72</v>
      </c>
      <c r="G34" s="12" t="s">
        <v>68</v>
      </c>
      <c r="H34" s="12" t="s">
        <v>53</v>
      </c>
      <c r="I34" s="12" t="s">
        <v>69</v>
      </c>
      <c r="J34" s="14">
        <v>479000</v>
      </c>
      <c r="K34" s="225">
        <v>43493</v>
      </c>
      <c r="L34" s="85">
        <f t="shared" si="4"/>
        <v>0.9984618916437098</v>
      </c>
      <c r="M34" s="80">
        <f t="shared" si="6"/>
        <v>11.0132665026556</v>
      </c>
      <c r="N34" s="77">
        <f t="shared" si="5"/>
        <v>479737.888855678</v>
      </c>
      <c r="O34" s="70"/>
      <c r="P34" s="144"/>
      <c r="Q34" s="15" t="s">
        <v>71</v>
      </c>
      <c r="R34" s="11"/>
      <c r="S34" s="16" t="s">
        <v>70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5.75">
      <c r="A35" s="217" t="s">
        <v>47</v>
      </c>
      <c r="B35" s="9">
        <v>9913</v>
      </c>
      <c r="C35" s="13" t="s">
        <v>73</v>
      </c>
      <c r="D35" s="13" t="s">
        <v>74</v>
      </c>
      <c r="E35" s="13" t="s">
        <v>75</v>
      </c>
      <c r="F35" s="13" t="s">
        <v>76</v>
      </c>
      <c r="G35" s="12" t="s">
        <v>77</v>
      </c>
      <c r="H35" s="12" t="s">
        <v>53</v>
      </c>
      <c r="I35" s="12" t="s">
        <v>78</v>
      </c>
      <c r="J35" s="14">
        <v>540000</v>
      </c>
      <c r="K35" s="225">
        <v>133454</v>
      </c>
      <c r="L35" s="85">
        <f t="shared" si="4"/>
        <v>3.063682277318641</v>
      </c>
      <c r="M35" s="80">
        <f t="shared" si="6"/>
        <v>4.046338064052033</v>
      </c>
      <c r="N35" s="77">
        <f t="shared" si="5"/>
        <v>176258.48607010653</v>
      </c>
      <c r="O35" s="70"/>
      <c r="P35" s="144"/>
      <c r="Q35" s="15" t="s">
        <v>79</v>
      </c>
      <c r="R35" s="11"/>
      <c r="S35" s="16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5.75">
      <c r="A36" s="215" t="s">
        <v>48</v>
      </c>
      <c r="B36" s="44">
        <v>9922</v>
      </c>
      <c r="C36" s="86" t="s">
        <v>80</v>
      </c>
      <c r="D36" s="86" t="s">
        <v>81</v>
      </c>
      <c r="E36" s="86" t="s">
        <v>82</v>
      </c>
      <c r="F36" s="86" t="s">
        <v>83</v>
      </c>
      <c r="G36" s="55" t="s">
        <v>84</v>
      </c>
      <c r="H36" s="55" t="s">
        <v>53</v>
      </c>
      <c r="I36" s="55" t="s">
        <v>85</v>
      </c>
      <c r="J36" s="87">
        <v>450000</v>
      </c>
      <c r="K36" s="228">
        <v>30220</v>
      </c>
      <c r="L36" s="88">
        <f t="shared" si="4"/>
        <v>0.6937557392102847</v>
      </c>
      <c r="M36" s="89">
        <f t="shared" si="6"/>
        <v>14.890800794176043</v>
      </c>
      <c r="N36" s="90">
        <f t="shared" si="5"/>
        <v>648643.2825943084</v>
      </c>
      <c r="O36" s="91"/>
      <c r="P36" s="143"/>
      <c r="Q36" s="92" t="s">
        <v>63</v>
      </c>
      <c r="R36" s="93"/>
      <c r="S36" s="87" t="s">
        <v>86</v>
      </c>
      <c r="T36" s="36"/>
      <c r="U36" s="36"/>
      <c r="V36" s="36"/>
      <c r="W36" s="36"/>
      <c r="X36" s="36"/>
      <c r="Y36" s="36"/>
      <c r="Z36" s="36"/>
      <c r="AA36" s="36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5.75">
      <c r="A37" s="217" t="s">
        <v>87</v>
      </c>
      <c r="B37" s="9">
        <v>9913</v>
      </c>
      <c r="C37" s="13" t="s">
        <v>93</v>
      </c>
      <c r="D37" s="13" t="s">
        <v>88</v>
      </c>
      <c r="E37" s="13" t="s">
        <v>89</v>
      </c>
      <c r="F37" s="13" t="s">
        <v>90</v>
      </c>
      <c r="G37" s="12" t="s">
        <v>91</v>
      </c>
      <c r="H37" s="12" t="s">
        <v>53</v>
      </c>
      <c r="I37" s="12" t="s">
        <v>92</v>
      </c>
      <c r="J37" s="14">
        <v>1855000</v>
      </c>
      <c r="K37" s="225">
        <f>78624+63497</f>
        <v>142121</v>
      </c>
      <c r="L37" s="85">
        <f t="shared" si="4"/>
        <v>3.2626492194674013</v>
      </c>
      <c r="M37" s="80">
        <f t="shared" si="6"/>
        <v>13.052258286952666</v>
      </c>
      <c r="N37" s="77">
        <f t="shared" si="5"/>
        <v>568556.3709796581</v>
      </c>
      <c r="O37" s="70"/>
      <c r="P37" s="144"/>
      <c r="Q37" s="15" t="s">
        <v>71</v>
      </c>
      <c r="R37" s="11"/>
      <c r="S37" s="14" t="s">
        <v>94</v>
      </c>
      <c r="T37" s="11"/>
      <c r="U37" s="16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5.75">
      <c r="A38" s="217" t="s">
        <v>95</v>
      </c>
      <c r="B38" s="9">
        <v>9924</v>
      </c>
      <c r="C38" s="13" t="s">
        <v>96</v>
      </c>
      <c r="D38" s="13" t="s">
        <v>97</v>
      </c>
      <c r="E38" s="13" t="s">
        <v>98</v>
      </c>
      <c r="F38" s="13" t="s">
        <v>99</v>
      </c>
      <c r="G38" s="12" t="s">
        <v>100</v>
      </c>
      <c r="H38" s="12" t="s">
        <v>53</v>
      </c>
      <c r="I38" s="12" t="s">
        <v>101</v>
      </c>
      <c r="J38" s="14">
        <v>557000</v>
      </c>
      <c r="K38" s="225">
        <v>15358</v>
      </c>
      <c r="L38" s="85">
        <f t="shared" si="4"/>
        <v>0.3525711662075298</v>
      </c>
      <c r="M38" s="80">
        <f t="shared" si="6"/>
        <v>36.26774319572861</v>
      </c>
      <c r="N38" s="77">
        <f t="shared" si="5"/>
        <v>1579822.8936059384</v>
      </c>
      <c r="O38" s="70"/>
      <c r="P38" s="144"/>
      <c r="Q38" s="15" t="s">
        <v>102</v>
      </c>
      <c r="R38" s="11"/>
      <c r="S38" s="16" t="s">
        <v>103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5.75">
      <c r="A39" s="215" t="s">
        <v>104</v>
      </c>
      <c r="B39" s="44">
        <v>9924</v>
      </c>
      <c r="C39" s="86" t="s">
        <v>105</v>
      </c>
      <c r="D39" s="86" t="s">
        <v>106</v>
      </c>
      <c r="E39" s="86" t="s">
        <v>107</v>
      </c>
      <c r="F39" s="86" t="s">
        <v>108</v>
      </c>
      <c r="G39" s="55" t="s">
        <v>109</v>
      </c>
      <c r="H39" s="55" t="s">
        <v>53</v>
      </c>
      <c r="I39" s="55" t="s">
        <v>110</v>
      </c>
      <c r="J39" s="87">
        <v>635000</v>
      </c>
      <c r="K39" s="228">
        <v>9600</v>
      </c>
      <c r="L39" s="88">
        <f t="shared" si="4"/>
        <v>0.22038567493112948</v>
      </c>
      <c r="M39" s="89">
        <f t="shared" si="6"/>
        <v>66.14583333333333</v>
      </c>
      <c r="N39" s="90">
        <f t="shared" si="5"/>
        <v>2881312.5</v>
      </c>
      <c r="O39" s="91"/>
      <c r="P39" s="143"/>
      <c r="Q39" s="92" t="s">
        <v>102</v>
      </c>
      <c r="R39" s="93"/>
      <c r="S39" s="108" t="s">
        <v>111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5.75">
      <c r="A40" s="215" t="s">
        <v>112</v>
      </c>
      <c r="B40" s="44">
        <v>9922</v>
      </c>
      <c r="C40" s="86" t="s">
        <v>113</v>
      </c>
      <c r="D40" s="86" t="s">
        <v>114</v>
      </c>
      <c r="E40" s="86" t="s">
        <v>115</v>
      </c>
      <c r="F40" s="86" t="s">
        <v>116</v>
      </c>
      <c r="G40" s="55" t="s">
        <v>117</v>
      </c>
      <c r="H40" s="55" t="s">
        <v>53</v>
      </c>
      <c r="I40" s="55" t="s">
        <v>118</v>
      </c>
      <c r="J40" s="87">
        <v>985000</v>
      </c>
      <c r="K40" s="228">
        <v>23115</v>
      </c>
      <c r="L40" s="88">
        <f t="shared" si="4"/>
        <v>0.5306473829201102</v>
      </c>
      <c r="M40" s="89">
        <f t="shared" si="6"/>
        <v>42.61302184728531</v>
      </c>
      <c r="N40" s="90">
        <f t="shared" si="5"/>
        <v>1856223.2316677482</v>
      </c>
      <c r="O40" s="91"/>
      <c r="P40" s="143"/>
      <c r="Q40" s="92" t="s">
        <v>63</v>
      </c>
      <c r="R40" s="93"/>
      <c r="S40" s="99" t="s">
        <v>119</v>
      </c>
      <c r="T40" s="93"/>
      <c r="U40" s="93"/>
      <c r="V40" s="9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5.75">
      <c r="A41" s="217" t="s">
        <v>120</v>
      </c>
      <c r="B41" s="9">
        <v>9934</v>
      </c>
      <c r="C41" s="13" t="s">
        <v>121</v>
      </c>
      <c r="D41" s="13" t="s">
        <v>122</v>
      </c>
      <c r="E41" s="13" t="s">
        <v>123</v>
      </c>
      <c r="F41" s="13" t="s">
        <v>124</v>
      </c>
      <c r="G41" s="12" t="s">
        <v>125</v>
      </c>
      <c r="H41" s="12" t="s">
        <v>53</v>
      </c>
      <c r="I41" s="12" t="s">
        <v>126</v>
      </c>
      <c r="J41" s="14">
        <v>1280000</v>
      </c>
      <c r="K41" s="225">
        <v>10224</v>
      </c>
      <c r="L41" s="85">
        <f t="shared" si="4"/>
        <v>0.23471074380165288</v>
      </c>
      <c r="M41" s="80">
        <f t="shared" si="6"/>
        <v>125.19561815336463</v>
      </c>
      <c r="N41" s="77">
        <f t="shared" si="5"/>
        <v>5453521.126760564</v>
      </c>
      <c r="O41" s="70"/>
      <c r="P41" s="144"/>
      <c r="Q41" s="15" t="s">
        <v>127</v>
      </c>
      <c r="R41" s="11"/>
      <c r="S41" s="16" t="s">
        <v>128</v>
      </c>
      <c r="T41" s="93"/>
      <c r="U41" s="93"/>
      <c r="V41" s="9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5.75">
      <c r="A42" s="215" t="s">
        <v>129</v>
      </c>
      <c r="B42" s="44">
        <v>9922</v>
      </c>
      <c r="C42" s="86" t="s">
        <v>130</v>
      </c>
      <c r="D42" s="86" t="s">
        <v>131</v>
      </c>
      <c r="E42" s="86" t="s">
        <v>132</v>
      </c>
      <c r="F42" s="86" t="s">
        <v>133</v>
      </c>
      <c r="G42" s="55" t="s">
        <v>134</v>
      </c>
      <c r="H42" s="55" t="s">
        <v>53</v>
      </c>
      <c r="I42" s="55" t="s">
        <v>135</v>
      </c>
      <c r="J42" s="87">
        <v>4167000</v>
      </c>
      <c r="K42" s="228">
        <v>211266</v>
      </c>
      <c r="L42" s="88">
        <f t="shared" si="4"/>
        <v>4.85</v>
      </c>
      <c r="M42" s="89">
        <f t="shared" si="6"/>
        <v>19.723949902019257</v>
      </c>
      <c r="N42" s="90">
        <f t="shared" si="5"/>
        <v>859175.2577319589</v>
      </c>
      <c r="O42" s="91"/>
      <c r="P42" s="143"/>
      <c r="Q42" s="92" t="s">
        <v>63</v>
      </c>
      <c r="R42" s="93"/>
      <c r="S42" s="108" t="s">
        <v>136</v>
      </c>
      <c r="T42" s="93"/>
      <c r="U42" s="93"/>
      <c r="V42" s="9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5.75">
      <c r="A43" s="217" t="s">
        <v>137</v>
      </c>
      <c r="B43" s="9">
        <v>9939</v>
      </c>
      <c r="C43" s="13" t="s">
        <v>197</v>
      </c>
      <c r="D43" s="4" t="s">
        <v>140</v>
      </c>
      <c r="E43" s="13" t="s">
        <v>138</v>
      </c>
      <c r="F43" s="13" t="s">
        <v>139</v>
      </c>
      <c r="G43" s="12" t="s">
        <v>141</v>
      </c>
      <c r="H43" s="12" t="s">
        <v>53</v>
      </c>
      <c r="I43" s="12" t="s">
        <v>142</v>
      </c>
      <c r="J43" s="14">
        <v>1250000</v>
      </c>
      <c r="K43" s="225">
        <v>116274</v>
      </c>
      <c r="L43" s="85">
        <f t="shared" si="4"/>
        <v>2.669283746556474</v>
      </c>
      <c r="M43" s="80">
        <f t="shared" si="6"/>
        <v>10.750468720436212</v>
      </c>
      <c r="N43" s="77">
        <f t="shared" si="5"/>
        <v>468290.4174622014</v>
      </c>
      <c r="O43" s="70">
        <v>111</v>
      </c>
      <c r="P43" s="144">
        <f>J43/O43</f>
        <v>11261.261261261261</v>
      </c>
      <c r="Q43" s="15" t="s">
        <v>143</v>
      </c>
      <c r="R43" s="11"/>
      <c r="S43" s="16" t="s">
        <v>144</v>
      </c>
      <c r="T43" s="11"/>
      <c r="U43" s="11"/>
      <c r="V43" s="11"/>
      <c r="W43" s="36"/>
      <c r="X43" s="36"/>
      <c r="Y43" s="36"/>
      <c r="Z43" s="36"/>
      <c r="AA43" s="36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5.75">
      <c r="A44" s="217" t="s">
        <v>181</v>
      </c>
      <c r="B44" s="9">
        <v>9914</v>
      </c>
      <c r="C44" s="13" t="s">
        <v>145</v>
      </c>
      <c r="D44" s="13" t="s">
        <v>146</v>
      </c>
      <c r="E44" s="13" t="s">
        <v>150</v>
      </c>
      <c r="F44" s="13" t="s">
        <v>147</v>
      </c>
      <c r="G44" s="12" t="s">
        <v>148</v>
      </c>
      <c r="H44" s="12" t="s">
        <v>53</v>
      </c>
      <c r="I44" s="12" t="s">
        <v>149</v>
      </c>
      <c r="J44" s="14">
        <v>120000</v>
      </c>
      <c r="K44" s="225">
        <v>32015</v>
      </c>
      <c r="L44" s="85">
        <f t="shared" si="4"/>
        <v>0.7349632690541782</v>
      </c>
      <c r="M44" s="80">
        <f t="shared" si="6"/>
        <v>3.7482430110885523</v>
      </c>
      <c r="N44" s="77">
        <f t="shared" si="5"/>
        <v>163273.46556301735</v>
      </c>
      <c r="O44" s="70"/>
      <c r="P44" s="144"/>
      <c r="Q44" s="15" t="s">
        <v>55</v>
      </c>
      <c r="R44" s="11"/>
      <c r="S44" s="16" t="s">
        <v>151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5.75">
      <c r="A45" s="217" t="s">
        <v>182</v>
      </c>
      <c r="B45" s="9">
        <v>9914</v>
      </c>
      <c r="C45" s="13" t="s">
        <v>152</v>
      </c>
      <c r="D45" s="13" t="s">
        <v>153</v>
      </c>
      <c r="E45" s="13" t="s">
        <v>154</v>
      </c>
      <c r="F45" s="13" t="s">
        <v>155</v>
      </c>
      <c r="G45" s="12" t="s">
        <v>156</v>
      </c>
      <c r="H45" s="12" t="s">
        <v>53</v>
      </c>
      <c r="I45" s="12" t="s">
        <v>157</v>
      </c>
      <c r="J45" s="14">
        <v>634500</v>
      </c>
      <c r="K45" s="225">
        <v>189775</v>
      </c>
      <c r="L45" s="85">
        <f t="shared" si="4"/>
        <v>4.3566345270890725</v>
      </c>
      <c r="M45" s="80">
        <f t="shared" si="6"/>
        <v>3.34343301277829</v>
      </c>
      <c r="N45" s="77">
        <f t="shared" si="5"/>
        <v>145639.94203662232</v>
      </c>
      <c r="O45" s="70">
        <f>28+33</f>
        <v>61</v>
      </c>
      <c r="P45" s="144">
        <f>J45/O45</f>
        <v>10401.639344262296</v>
      </c>
      <c r="Q45" s="15" t="s">
        <v>158</v>
      </c>
      <c r="R45" s="11"/>
      <c r="S45" s="41" t="s">
        <v>159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5.75">
      <c r="A46" s="217" t="s">
        <v>183</v>
      </c>
      <c r="B46" s="9">
        <v>9921</v>
      </c>
      <c r="C46" s="13" t="s">
        <v>160</v>
      </c>
      <c r="D46" s="38" t="s">
        <v>161</v>
      </c>
      <c r="E46" s="2" t="s">
        <v>162</v>
      </c>
      <c r="F46" s="2" t="s">
        <v>163</v>
      </c>
      <c r="G46" s="12" t="s">
        <v>164</v>
      </c>
      <c r="H46" s="12" t="s">
        <v>165</v>
      </c>
      <c r="I46" s="12" t="s">
        <v>166</v>
      </c>
      <c r="J46" s="14">
        <v>300000</v>
      </c>
      <c r="K46" s="225">
        <v>32707</v>
      </c>
      <c r="L46" s="85">
        <f t="shared" si="4"/>
        <v>0.7508494031221304</v>
      </c>
      <c r="M46" s="80">
        <f t="shared" si="6"/>
        <v>9.172348426942245</v>
      </c>
      <c r="N46" s="77">
        <f t="shared" si="5"/>
        <v>399547.4974776042</v>
      </c>
      <c r="O46" s="70"/>
      <c r="P46" s="144"/>
      <c r="Q46" s="15" t="s">
        <v>63</v>
      </c>
      <c r="R46" s="11"/>
      <c r="S46" s="1" t="s">
        <v>167</v>
      </c>
      <c r="T46" s="36"/>
      <c r="U46" s="36"/>
      <c r="V46" s="36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5.75">
      <c r="A47" s="217" t="s">
        <v>184</v>
      </c>
      <c r="B47" s="9">
        <v>9914</v>
      </c>
      <c r="C47" s="13" t="s">
        <v>168</v>
      </c>
      <c r="D47" s="4" t="s">
        <v>169</v>
      </c>
      <c r="E47" s="13" t="s">
        <v>170</v>
      </c>
      <c r="F47" s="13" t="s">
        <v>171</v>
      </c>
      <c r="G47" s="12" t="s">
        <v>172</v>
      </c>
      <c r="H47" s="12" t="s">
        <v>53</v>
      </c>
      <c r="I47" s="12" t="s">
        <v>173</v>
      </c>
      <c r="J47" s="14">
        <v>710500</v>
      </c>
      <c r="K47" s="225">
        <v>196646</v>
      </c>
      <c r="L47" s="85">
        <f t="shared" si="4"/>
        <v>4.5143709825528004</v>
      </c>
      <c r="M47" s="80">
        <f t="shared" si="6"/>
        <v>3.613091545213226</v>
      </c>
      <c r="N47" s="77">
        <f t="shared" si="5"/>
        <v>157386.26770948814</v>
      </c>
      <c r="O47" s="70"/>
      <c r="P47" s="144"/>
      <c r="Q47" s="15" t="s">
        <v>55</v>
      </c>
      <c r="R47" s="11"/>
      <c r="T47" s="11"/>
      <c r="U47" s="11"/>
      <c r="V47" s="11"/>
      <c r="W47" s="11"/>
      <c r="X47" s="11"/>
      <c r="Y47" s="11"/>
      <c r="Z47" s="11"/>
      <c r="AA47" s="11"/>
      <c r="AB47" s="16"/>
      <c r="AC47" s="16"/>
      <c r="AD47" s="16"/>
      <c r="AE47" s="16"/>
      <c r="AF47" s="16"/>
      <c r="AG47" s="16"/>
      <c r="AH47" s="16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5.75">
      <c r="A48" s="217" t="s">
        <v>185</v>
      </c>
      <c r="B48" s="9">
        <v>9931</v>
      </c>
      <c r="C48" s="13" t="s">
        <v>174</v>
      </c>
      <c r="D48" s="13" t="s">
        <v>175</v>
      </c>
      <c r="E48" s="13" t="s">
        <v>176</v>
      </c>
      <c r="F48" s="13" t="s">
        <v>177</v>
      </c>
      <c r="G48" s="12" t="s">
        <v>178</v>
      </c>
      <c r="H48" s="12" t="s">
        <v>53</v>
      </c>
      <c r="I48" s="12" t="s">
        <v>179</v>
      </c>
      <c r="J48" s="14">
        <v>12900000</v>
      </c>
      <c r="K48" s="225">
        <v>70182</v>
      </c>
      <c r="L48" s="85">
        <f t="shared" si="4"/>
        <v>1.6111570247933884</v>
      </c>
      <c r="M48" s="80">
        <f t="shared" si="6"/>
        <v>183.80781396939386</v>
      </c>
      <c r="N48" s="77">
        <f t="shared" si="5"/>
        <v>8006668.376506797</v>
      </c>
      <c r="O48" s="70">
        <v>313</v>
      </c>
      <c r="P48" s="144">
        <f>J48/O48</f>
        <v>41214.05750798722</v>
      </c>
      <c r="Q48" s="15" t="s">
        <v>127</v>
      </c>
      <c r="R48" s="11"/>
      <c r="S48" s="1" t="s">
        <v>180</v>
      </c>
      <c r="T48" s="11"/>
      <c r="U48" s="11"/>
      <c r="V48" s="11"/>
      <c r="W48" s="36"/>
      <c r="X48" s="36"/>
      <c r="Y48" s="36"/>
      <c r="Z48" s="36"/>
      <c r="AA48" s="36"/>
      <c r="AB48" s="16"/>
      <c r="AC48" s="16"/>
      <c r="AD48" s="16"/>
      <c r="AE48" s="16"/>
      <c r="AF48" s="16"/>
      <c r="AG48" s="16"/>
      <c r="AH48" s="16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5.75">
      <c r="A49" s="217" t="s">
        <v>186</v>
      </c>
      <c r="B49" s="9">
        <v>9936</v>
      </c>
      <c r="C49" s="13" t="s">
        <v>192</v>
      </c>
      <c r="D49" s="13" t="s">
        <v>193</v>
      </c>
      <c r="E49" s="13" t="s">
        <v>187</v>
      </c>
      <c r="F49" s="13" t="s">
        <v>188</v>
      </c>
      <c r="G49" s="12" t="s">
        <v>190</v>
      </c>
      <c r="H49" s="12" t="s">
        <v>53</v>
      </c>
      <c r="I49" s="12" t="s">
        <v>189</v>
      </c>
      <c r="J49" s="14">
        <v>2000000</v>
      </c>
      <c r="K49" s="225">
        <v>37497</v>
      </c>
      <c r="L49" s="85">
        <f t="shared" si="4"/>
        <v>0.8608126721763085</v>
      </c>
      <c r="M49" s="80">
        <f t="shared" si="6"/>
        <v>53.33760034136064</v>
      </c>
      <c r="N49" s="77">
        <f t="shared" si="5"/>
        <v>2323385.8708696696</v>
      </c>
      <c r="O49" s="70"/>
      <c r="P49" s="144"/>
      <c r="Q49" s="15" t="s">
        <v>55</v>
      </c>
      <c r="R49" s="11"/>
      <c r="S49" s="42" t="s">
        <v>191</v>
      </c>
      <c r="T49" s="11"/>
      <c r="U49" s="16"/>
      <c r="W49" s="11"/>
      <c r="X49" s="11"/>
      <c r="Y49" s="11"/>
      <c r="Z49" s="11"/>
      <c r="AA49" s="11"/>
      <c r="AB49" s="16"/>
      <c r="AC49" s="16"/>
      <c r="AD49" s="16"/>
      <c r="AE49" s="16"/>
      <c r="AF49" s="16"/>
      <c r="AG49" s="16"/>
      <c r="AH49" s="16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5.75">
      <c r="A50" s="215" t="s">
        <v>194</v>
      </c>
      <c r="B50" s="44">
        <v>9914</v>
      </c>
      <c r="C50" s="86" t="s">
        <v>198</v>
      </c>
      <c r="D50" s="86" t="s">
        <v>202</v>
      </c>
      <c r="E50" s="86" t="s">
        <v>170</v>
      </c>
      <c r="F50" s="86" t="s">
        <v>204</v>
      </c>
      <c r="G50" s="55" t="s">
        <v>205</v>
      </c>
      <c r="H50" s="55" t="s">
        <v>53</v>
      </c>
      <c r="I50" s="55" t="s">
        <v>208</v>
      </c>
      <c r="J50" s="87">
        <v>945235</v>
      </c>
      <c r="K50" s="228">
        <v>257805</v>
      </c>
      <c r="L50" s="88">
        <f t="shared" si="4"/>
        <v>5.918388429752066</v>
      </c>
      <c r="M50" s="89">
        <f t="shared" si="6"/>
        <v>3.66647272163069</v>
      </c>
      <c r="N50" s="90">
        <f t="shared" si="5"/>
        <v>159711.55175423285</v>
      </c>
      <c r="O50" s="91"/>
      <c r="P50" s="143"/>
      <c r="Q50" s="92" t="s">
        <v>55</v>
      </c>
      <c r="R50" s="93"/>
      <c r="S50" s="94" t="s">
        <v>209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s="37" customFormat="1" ht="15.75">
      <c r="A51" s="217" t="s">
        <v>195</v>
      </c>
      <c r="B51" s="9">
        <v>9914</v>
      </c>
      <c r="C51" s="13" t="s">
        <v>199</v>
      </c>
      <c r="D51" s="13" t="s">
        <v>201</v>
      </c>
      <c r="E51" s="13" t="s">
        <v>170</v>
      </c>
      <c r="F51" s="13" t="s">
        <v>204</v>
      </c>
      <c r="G51" s="12" t="s">
        <v>206</v>
      </c>
      <c r="H51" s="12" t="s">
        <v>53</v>
      </c>
      <c r="I51" s="12" t="s">
        <v>208</v>
      </c>
      <c r="J51" s="14">
        <v>126850</v>
      </c>
      <c r="K51" s="225">
        <v>16213</v>
      </c>
      <c r="L51" s="85">
        <f t="shared" si="4"/>
        <v>0.37219926538108355</v>
      </c>
      <c r="M51" s="80">
        <f t="shared" si="6"/>
        <v>7.82396842040338</v>
      </c>
      <c r="N51" s="77">
        <f t="shared" si="5"/>
        <v>340812.0643927712</v>
      </c>
      <c r="O51" s="70"/>
      <c r="P51" s="144"/>
      <c r="Q51" s="15" t="s">
        <v>55</v>
      </c>
      <c r="R51" s="11"/>
      <c r="S51" s="1"/>
      <c r="T51" s="36"/>
      <c r="U51" s="36"/>
      <c r="V51" s="36"/>
      <c r="W51" s="11"/>
      <c r="X51" s="11"/>
      <c r="Y51" s="11"/>
      <c r="Z51" s="11"/>
      <c r="AA51" s="11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</row>
    <row r="52" spans="1:44" s="37" customFormat="1" ht="15.75">
      <c r="A52" s="217" t="s">
        <v>196</v>
      </c>
      <c r="B52" s="9">
        <v>9914</v>
      </c>
      <c r="C52" s="13" t="s">
        <v>200</v>
      </c>
      <c r="D52" s="13" t="s">
        <v>203</v>
      </c>
      <c r="E52" s="13" t="s">
        <v>170</v>
      </c>
      <c r="F52" s="13" t="s">
        <v>204</v>
      </c>
      <c r="G52" s="12" t="s">
        <v>207</v>
      </c>
      <c r="H52" s="12" t="s">
        <v>53</v>
      </c>
      <c r="I52" s="12" t="s">
        <v>208</v>
      </c>
      <c r="J52" s="14">
        <v>97396</v>
      </c>
      <c r="K52" s="225">
        <v>12127</v>
      </c>
      <c r="L52" s="85">
        <f t="shared" si="4"/>
        <v>0.2783976124885216</v>
      </c>
      <c r="M52" s="80">
        <f t="shared" si="6"/>
        <v>8.031335037519584</v>
      </c>
      <c r="N52" s="77">
        <f t="shared" si="5"/>
        <v>349844.9542343531</v>
      </c>
      <c r="O52" s="70"/>
      <c r="P52" s="144"/>
      <c r="Q52" s="15" t="s">
        <v>55</v>
      </c>
      <c r="R52" s="11"/>
      <c r="S52" s="1"/>
      <c r="T52" s="11"/>
      <c r="U52" s="11"/>
      <c r="V52" s="11"/>
      <c r="W52" s="11"/>
      <c r="X52" s="11"/>
      <c r="Y52" s="11"/>
      <c r="Z52" s="11"/>
      <c r="AA52" s="11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</row>
    <row r="53" spans="1:44" ht="15.75">
      <c r="A53" s="217" t="s">
        <v>217</v>
      </c>
      <c r="B53" s="9">
        <v>9914</v>
      </c>
      <c r="C53" s="13" t="s">
        <v>210</v>
      </c>
      <c r="D53" s="13" t="s">
        <v>211</v>
      </c>
      <c r="E53" s="13" t="s">
        <v>212</v>
      </c>
      <c r="F53" s="13" t="s">
        <v>213</v>
      </c>
      <c r="G53" s="12" t="s">
        <v>214</v>
      </c>
      <c r="H53" s="12" t="s">
        <v>53</v>
      </c>
      <c r="I53" s="12" t="s">
        <v>215</v>
      </c>
      <c r="J53" s="14">
        <v>425000</v>
      </c>
      <c r="K53" s="225">
        <v>35074</v>
      </c>
      <c r="L53" s="85">
        <f t="shared" si="4"/>
        <v>0.805188246097337</v>
      </c>
      <c r="M53" s="80">
        <f t="shared" si="6"/>
        <v>12.117237839995438</v>
      </c>
      <c r="N53" s="77">
        <f t="shared" si="5"/>
        <v>527826.8803102013</v>
      </c>
      <c r="O53" s="70"/>
      <c r="P53" s="144"/>
      <c r="Q53" s="15" t="s">
        <v>71</v>
      </c>
      <c r="R53" s="11"/>
      <c r="S53" s="16" t="s">
        <v>216</v>
      </c>
      <c r="T53" s="11"/>
      <c r="U53" s="11"/>
      <c r="V53" s="11"/>
      <c r="W53" s="36"/>
      <c r="X53" s="36"/>
      <c r="Y53" s="36"/>
      <c r="Z53" s="36"/>
      <c r="AA53" s="36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5.75">
      <c r="A54" s="215" t="s">
        <v>218</v>
      </c>
      <c r="B54" s="44">
        <v>9939</v>
      </c>
      <c r="C54" s="86" t="s">
        <v>219</v>
      </c>
      <c r="D54" s="86" t="s">
        <v>220</v>
      </c>
      <c r="E54" s="86" t="s">
        <v>221</v>
      </c>
      <c r="F54" s="86" t="s">
        <v>222</v>
      </c>
      <c r="G54" s="55" t="s">
        <v>223</v>
      </c>
      <c r="H54" s="55" t="s">
        <v>53</v>
      </c>
      <c r="I54" s="55" t="s">
        <v>224</v>
      </c>
      <c r="J54" s="87">
        <v>310000</v>
      </c>
      <c r="K54" s="228">
        <v>269997</v>
      </c>
      <c r="L54" s="88">
        <f t="shared" si="4"/>
        <v>6.1982782369146</v>
      </c>
      <c r="M54" s="89">
        <f t="shared" si="6"/>
        <v>1.1481609054915425</v>
      </c>
      <c r="N54" s="90">
        <f t="shared" si="5"/>
        <v>50013.88904321159</v>
      </c>
      <c r="O54" s="91"/>
      <c r="P54" s="143"/>
      <c r="Q54" s="92" t="s">
        <v>225</v>
      </c>
      <c r="R54" s="93"/>
      <c r="S54" s="94" t="s">
        <v>226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6"/>
    </row>
    <row r="55" spans="1:44" s="37" customFormat="1" ht="15.75">
      <c r="A55" s="215" t="s">
        <v>227</v>
      </c>
      <c r="B55" s="43">
        <v>9921</v>
      </c>
      <c r="C55" s="103" t="s">
        <v>228</v>
      </c>
      <c r="D55" s="103" t="s">
        <v>229</v>
      </c>
      <c r="E55" s="103" t="s">
        <v>230</v>
      </c>
      <c r="F55" s="103" t="s">
        <v>231</v>
      </c>
      <c r="G55" s="43">
        <v>5055988</v>
      </c>
      <c r="H55" s="44" t="s">
        <v>53</v>
      </c>
      <c r="I55" s="45" t="s">
        <v>232</v>
      </c>
      <c r="J55" s="94">
        <v>3200000</v>
      </c>
      <c r="K55" s="229">
        <v>3672158</v>
      </c>
      <c r="L55" s="88">
        <f t="shared" si="4"/>
        <v>84.30114784205693</v>
      </c>
      <c r="M55" s="89">
        <f t="shared" si="6"/>
        <v>0.8714221991537401</v>
      </c>
      <c r="N55" s="90">
        <f t="shared" si="5"/>
        <v>37959.150995136915</v>
      </c>
      <c r="O55" s="104"/>
      <c r="P55" s="143"/>
      <c r="Q55" s="44" t="s">
        <v>233</v>
      </c>
      <c r="R55" s="99"/>
      <c r="S55" s="99" t="s">
        <v>234</v>
      </c>
      <c r="T55" s="11"/>
      <c r="U55" s="11"/>
      <c r="V55" s="11"/>
      <c r="W55" s="11"/>
      <c r="X55" s="11"/>
      <c r="Y55" s="11"/>
      <c r="Z55" s="11"/>
      <c r="AA55" s="11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</row>
    <row r="56" spans="1:44" ht="15.75">
      <c r="A56" s="217" t="s">
        <v>235</v>
      </c>
      <c r="B56" s="9">
        <v>9939</v>
      </c>
      <c r="C56" s="13" t="s">
        <v>236</v>
      </c>
      <c r="D56" s="13" t="s">
        <v>237</v>
      </c>
      <c r="E56" s="13" t="s">
        <v>238</v>
      </c>
      <c r="F56" s="13" t="s">
        <v>239</v>
      </c>
      <c r="G56" s="12" t="s">
        <v>240</v>
      </c>
      <c r="H56" s="12" t="s">
        <v>53</v>
      </c>
      <c r="I56" s="12" t="s">
        <v>241</v>
      </c>
      <c r="J56" s="14">
        <v>3174379</v>
      </c>
      <c r="K56" s="225">
        <v>183993</v>
      </c>
      <c r="L56" s="85">
        <f t="shared" si="4"/>
        <v>4.223898071625344</v>
      </c>
      <c r="M56" s="80">
        <f t="shared" si="6"/>
        <v>17.252716135939956</v>
      </c>
      <c r="N56" s="77">
        <f t="shared" si="5"/>
        <v>751528.3148815444</v>
      </c>
      <c r="O56" s="70"/>
      <c r="P56" s="144"/>
      <c r="Q56" s="15" t="s">
        <v>143</v>
      </c>
      <c r="R56" s="11"/>
      <c r="S56" s="10" t="s">
        <v>242</v>
      </c>
      <c r="T56" s="36"/>
      <c r="U56" s="36"/>
      <c r="V56" s="36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s="37" customFormat="1" ht="15.75">
      <c r="A57" s="217" t="s">
        <v>243</v>
      </c>
      <c r="B57" s="9">
        <v>9912</v>
      </c>
      <c r="C57" s="13" t="s">
        <v>244</v>
      </c>
      <c r="D57" s="13" t="s">
        <v>245</v>
      </c>
      <c r="E57" s="13" t="s">
        <v>246</v>
      </c>
      <c r="F57" s="13" t="s">
        <v>247</v>
      </c>
      <c r="G57" s="12" t="s">
        <v>248</v>
      </c>
      <c r="H57" s="12" t="s">
        <v>53</v>
      </c>
      <c r="I57" s="12" t="s">
        <v>249</v>
      </c>
      <c r="J57" s="14">
        <v>151792</v>
      </c>
      <c r="K57" s="225">
        <v>55197</v>
      </c>
      <c r="L57" s="85">
        <f t="shared" si="4"/>
        <v>1.2671487603305784</v>
      </c>
      <c r="M57" s="80">
        <f t="shared" si="6"/>
        <v>2.7500045292316613</v>
      </c>
      <c r="N57" s="77">
        <f t="shared" si="5"/>
        <v>119790.19729333116</v>
      </c>
      <c r="O57" s="70"/>
      <c r="P57" s="144"/>
      <c r="Q57" s="15" t="s">
        <v>225</v>
      </c>
      <c r="R57" s="11"/>
      <c r="S57" s="16"/>
      <c r="T57" s="11"/>
      <c r="U57" s="11"/>
      <c r="V57" s="11"/>
      <c r="W57" s="11"/>
      <c r="X57" s="11"/>
      <c r="Y57" s="11"/>
      <c r="Z57" s="11"/>
      <c r="AA57" s="11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s="37" customFormat="1" ht="15.75">
      <c r="A58" s="217" t="s">
        <v>250</v>
      </c>
      <c r="B58" s="9">
        <v>9912</v>
      </c>
      <c r="C58" s="13" t="s">
        <v>251</v>
      </c>
      <c r="D58" s="13" t="s">
        <v>252</v>
      </c>
      <c r="E58" s="13" t="s">
        <v>246</v>
      </c>
      <c r="F58" s="13" t="s">
        <v>253</v>
      </c>
      <c r="G58" s="12" t="s">
        <v>254</v>
      </c>
      <c r="H58" s="12" t="s">
        <v>53</v>
      </c>
      <c r="I58" s="12" t="s">
        <v>249</v>
      </c>
      <c r="J58" s="14">
        <v>97000</v>
      </c>
      <c r="K58" s="225">
        <v>34156</v>
      </c>
      <c r="L58" s="85">
        <f t="shared" si="4"/>
        <v>0.7841138659320478</v>
      </c>
      <c r="M58" s="80">
        <f t="shared" si="6"/>
        <v>2.839910996603818</v>
      </c>
      <c r="N58" s="77">
        <f t="shared" si="5"/>
        <v>123706.5230120623</v>
      </c>
      <c r="O58" s="70"/>
      <c r="P58" s="144"/>
      <c r="Q58" s="15" t="s">
        <v>225</v>
      </c>
      <c r="R58" s="11"/>
      <c r="S58" s="16"/>
      <c r="T58" s="11"/>
      <c r="U58" s="11"/>
      <c r="V58" s="11"/>
      <c r="W58" s="16"/>
      <c r="X58" s="11"/>
      <c r="Y58" s="16"/>
      <c r="Z58" s="16"/>
      <c r="AA58" s="1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1:44" ht="15.75">
      <c r="A59" s="217" t="s">
        <v>255</v>
      </c>
      <c r="B59" s="3" t="s">
        <v>771</v>
      </c>
      <c r="C59" s="13" t="s">
        <v>256</v>
      </c>
      <c r="D59" s="13" t="s">
        <v>257</v>
      </c>
      <c r="E59" s="13" t="s">
        <v>258</v>
      </c>
      <c r="F59" s="13" t="s">
        <v>259</v>
      </c>
      <c r="G59" s="12" t="s">
        <v>260</v>
      </c>
      <c r="H59" s="12" t="s">
        <v>53</v>
      </c>
      <c r="I59" s="12" t="s">
        <v>261</v>
      </c>
      <c r="J59" s="14">
        <v>175000</v>
      </c>
      <c r="K59" s="225">
        <v>90795</v>
      </c>
      <c r="L59" s="85">
        <f t="shared" si="4"/>
        <v>2.084366391184573</v>
      </c>
      <c r="M59" s="80">
        <f t="shared" si="6"/>
        <v>1.9274189107329698</v>
      </c>
      <c r="N59" s="77">
        <f t="shared" si="5"/>
        <v>83958.36775152816</v>
      </c>
      <c r="O59" s="70"/>
      <c r="P59" s="144"/>
      <c r="Q59" s="15" t="s">
        <v>225</v>
      </c>
      <c r="R59" s="11"/>
      <c r="S59" s="14"/>
      <c r="T59" s="93"/>
      <c r="U59" s="93"/>
      <c r="V59" s="93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5.75">
      <c r="A60" s="217" t="s">
        <v>262</v>
      </c>
      <c r="B60" s="3" t="s">
        <v>771</v>
      </c>
      <c r="C60" s="13" t="s">
        <v>263</v>
      </c>
      <c r="D60" s="13" t="s">
        <v>264</v>
      </c>
      <c r="E60" s="13" t="s">
        <v>265</v>
      </c>
      <c r="F60" s="13" t="s">
        <v>266</v>
      </c>
      <c r="G60" s="12" t="s">
        <v>267</v>
      </c>
      <c r="H60" s="12" t="s">
        <v>53</v>
      </c>
      <c r="I60" s="12" t="s">
        <v>268</v>
      </c>
      <c r="J60" s="14">
        <v>564000</v>
      </c>
      <c r="K60" s="225">
        <v>201606</v>
      </c>
      <c r="L60" s="85">
        <f t="shared" si="4"/>
        <v>4.628236914600551</v>
      </c>
      <c r="M60" s="80">
        <f t="shared" si="6"/>
        <v>2.7975357876253684</v>
      </c>
      <c r="N60" s="77">
        <f t="shared" si="5"/>
        <v>121860.65890896105</v>
      </c>
      <c r="O60" s="70"/>
      <c r="P60" s="144"/>
      <c r="Q60" s="15" t="s">
        <v>225</v>
      </c>
      <c r="R60" s="11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5.75">
      <c r="A61" s="217" t="s">
        <v>269</v>
      </c>
      <c r="B61" s="9">
        <v>9915</v>
      </c>
      <c r="C61" s="13" t="s">
        <v>270</v>
      </c>
      <c r="D61" s="13" t="s">
        <v>271</v>
      </c>
      <c r="E61" s="13" t="s">
        <v>272</v>
      </c>
      <c r="F61" s="13" t="s">
        <v>273</v>
      </c>
      <c r="G61" s="12" t="s">
        <v>274</v>
      </c>
      <c r="H61" s="12" t="s">
        <v>53</v>
      </c>
      <c r="I61" s="12" t="s">
        <v>275</v>
      </c>
      <c r="J61" s="14">
        <v>393292</v>
      </c>
      <c r="K61" s="225">
        <v>89892</v>
      </c>
      <c r="L61" s="85">
        <f t="shared" si="4"/>
        <v>2.0636363636363635</v>
      </c>
      <c r="M61" s="80">
        <f t="shared" si="6"/>
        <v>4.375161304676723</v>
      </c>
      <c r="N61" s="77">
        <f t="shared" si="5"/>
        <v>190582.02643171806</v>
      </c>
      <c r="O61" s="70"/>
      <c r="P61" s="144"/>
      <c r="Q61" s="15" t="s">
        <v>225</v>
      </c>
      <c r="R61" s="11"/>
      <c r="S61" s="16"/>
      <c r="T61" s="11"/>
      <c r="U61" s="11"/>
      <c r="V61" s="11"/>
      <c r="W61" s="36"/>
      <c r="X61" s="36"/>
      <c r="Y61" s="36"/>
      <c r="Z61" s="36"/>
      <c r="AA61" s="36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5.75">
      <c r="A62" s="217" t="s">
        <v>276</v>
      </c>
      <c r="B62" s="9">
        <v>9936</v>
      </c>
      <c r="C62" s="13" t="s">
        <v>277</v>
      </c>
      <c r="D62" s="13" t="s">
        <v>278</v>
      </c>
      <c r="E62" s="13" t="s">
        <v>279</v>
      </c>
      <c r="F62" s="13" t="s">
        <v>280</v>
      </c>
      <c r="G62" s="12" t="s">
        <v>281</v>
      </c>
      <c r="H62" s="12" t="s">
        <v>53</v>
      </c>
      <c r="I62" s="12" t="s">
        <v>282</v>
      </c>
      <c r="J62" s="14">
        <v>1840000</v>
      </c>
      <c r="K62" s="225">
        <v>13647</v>
      </c>
      <c r="L62" s="85">
        <f t="shared" si="4"/>
        <v>0.3132920110192837</v>
      </c>
      <c r="M62" s="80">
        <f t="shared" si="6"/>
        <v>134.82816736279037</v>
      </c>
      <c r="N62" s="77">
        <f t="shared" si="5"/>
        <v>5873114.970323148</v>
      </c>
      <c r="O62" s="70"/>
      <c r="P62" s="144"/>
      <c r="Q62" s="15" t="s">
        <v>283</v>
      </c>
      <c r="R62" s="11"/>
      <c r="S62" s="16" t="s">
        <v>284</v>
      </c>
      <c r="T62" s="11"/>
      <c r="U62" s="16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5.75">
      <c r="A63" s="217" t="s">
        <v>285</v>
      </c>
      <c r="B63" s="9">
        <v>9938</v>
      </c>
      <c r="C63" s="13" t="s">
        <v>286</v>
      </c>
      <c r="D63" s="13" t="s">
        <v>287</v>
      </c>
      <c r="E63" s="13" t="s">
        <v>288</v>
      </c>
      <c r="F63" s="13" t="s">
        <v>289</v>
      </c>
      <c r="G63" s="12" t="s">
        <v>290</v>
      </c>
      <c r="H63" s="12" t="s">
        <v>53</v>
      </c>
      <c r="I63" s="12" t="s">
        <v>291</v>
      </c>
      <c r="J63" s="14">
        <v>285000</v>
      </c>
      <c r="K63" s="225">
        <v>17782</v>
      </c>
      <c r="L63" s="85">
        <f t="shared" si="4"/>
        <v>0.40821854912764005</v>
      </c>
      <c r="M63" s="80">
        <f t="shared" si="6"/>
        <v>16.027443482172984</v>
      </c>
      <c r="N63" s="77">
        <f t="shared" si="5"/>
        <v>698155.4380834552</v>
      </c>
      <c r="O63" s="70"/>
      <c r="P63" s="144"/>
      <c r="Q63" s="15" t="s">
        <v>71</v>
      </c>
      <c r="R63" s="11"/>
      <c r="S63" s="10" t="s">
        <v>292</v>
      </c>
      <c r="T63" s="11"/>
      <c r="U63" s="11"/>
      <c r="V63" s="11"/>
      <c r="W63" s="16"/>
      <c r="X63" s="11"/>
      <c r="Y63" s="16"/>
      <c r="Z63" s="16"/>
      <c r="AA63" s="16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5.75">
      <c r="A64" s="217" t="s">
        <v>293</v>
      </c>
      <c r="B64" s="3" t="s">
        <v>771</v>
      </c>
      <c r="C64" s="13" t="s">
        <v>294</v>
      </c>
      <c r="D64" s="13" t="s">
        <v>295</v>
      </c>
      <c r="E64" s="13" t="s">
        <v>265</v>
      </c>
      <c r="F64" s="13" t="s">
        <v>296</v>
      </c>
      <c r="G64" s="12" t="s">
        <v>297</v>
      </c>
      <c r="H64" s="12" t="s">
        <v>53</v>
      </c>
      <c r="I64" s="12" t="s">
        <v>298</v>
      </c>
      <c r="J64" s="14">
        <v>567400</v>
      </c>
      <c r="K64" s="225">
        <v>195618</v>
      </c>
      <c r="L64" s="85">
        <f aca="true" t="shared" si="7" ref="L64:L95">K64/43560</f>
        <v>4.490771349862259</v>
      </c>
      <c r="M64" s="80">
        <f aca="true" t="shared" si="8" ref="M64:M95">J64/K64</f>
        <v>2.900551074032042</v>
      </c>
      <c r="N64" s="77">
        <f aca="true" t="shared" si="9" ref="N64:N95">M64*43560</f>
        <v>126348.00478483575</v>
      </c>
      <c r="O64" s="70"/>
      <c r="P64" s="144"/>
      <c r="Q64" s="15" t="s">
        <v>225</v>
      </c>
      <c r="R64" s="11"/>
      <c r="S64" s="16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5.75">
      <c r="A65" s="217" t="s">
        <v>299</v>
      </c>
      <c r="B65" s="9">
        <v>9913</v>
      </c>
      <c r="C65" s="13" t="s">
        <v>300</v>
      </c>
      <c r="D65" s="13" t="s">
        <v>301</v>
      </c>
      <c r="E65" s="13" t="s">
        <v>302</v>
      </c>
      <c r="F65" s="13" t="s">
        <v>303</v>
      </c>
      <c r="G65" s="12" t="s">
        <v>304</v>
      </c>
      <c r="H65" s="12" t="s">
        <v>53</v>
      </c>
      <c r="I65" s="12" t="s">
        <v>305</v>
      </c>
      <c r="J65" s="14">
        <v>1200000</v>
      </c>
      <c r="K65" s="225">
        <v>38908</v>
      </c>
      <c r="L65" s="85">
        <f t="shared" si="7"/>
        <v>0.8932047750229568</v>
      </c>
      <c r="M65" s="80">
        <f t="shared" si="8"/>
        <v>30.84198622391282</v>
      </c>
      <c r="N65" s="77">
        <f t="shared" si="9"/>
        <v>1343476.9199136423</v>
      </c>
      <c r="O65" s="70"/>
      <c r="P65" s="144"/>
      <c r="Q65" s="15" t="s">
        <v>71</v>
      </c>
      <c r="R65" s="11"/>
      <c r="S65" s="16" t="s">
        <v>306</v>
      </c>
      <c r="T65" s="36"/>
      <c r="U65" s="36"/>
      <c r="V65" s="36"/>
      <c r="W65" s="16"/>
      <c r="X65" s="11"/>
      <c r="Y65" s="16"/>
      <c r="Z65" s="16"/>
      <c r="AA65" s="16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5.75">
      <c r="A66" s="217" t="s">
        <v>307</v>
      </c>
      <c r="B66" s="9">
        <v>9913</v>
      </c>
      <c r="C66" s="13" t="s">
        <v>308</v>
      </c>
      <c r="D66" s="4" t="s">
        <v>309</v>
      </c>
      <c r="E66" s="13" t="s">
        <v>310</v>
      </c>
      <c r="F66" s="13" t="s">
        <v>311</v>
      </c>
      <c r="G66" s="12" t="s">
        <v>312</v>
      </c>
      <c r="H66" s="12" t="s">
        <v>53</v>
      </c>
      <c r="I66" s="12" t="s">
        <v>313</v>
      </c>
      <c r="J66" s="14">
        <v>612167</v>
      </c>
      <c r="K66" s="225">
        <v>95780</v>
      </c>
      <c r="L66" s="85">
        <f t="shared" si="7"/>
        <v>2.1988062442607896</v>
      </c>
      <c r="M66" s="80">
        <f t="shared" si="8"/>
        <v>6.391386510753811</v>
      </c>
      <c r="N66" s="77">
        <f t="shared" si="9"/>
        <v>278408.79640843597</v>
      </c>
      <c r="O66" s="70"/>
      <c r="P66" s="144"/>
      <c r="Q66" s="15" t="s">
        <v>314</v>
      </c>
      <c r="R66" s="11"/>
      <c r="S66" s="16" t="s">
        <v>315</v>
      </c>
      <c r="T66" s="11"/>
      <c r="U66" s="11"/>
      <c r="V66" s="11"/>
      <c r="W66" s="16"/>
      <c r="X66" s="11"/>
      <c r="Y66" s="16"/>
      <c r="Z66" s="16"/>
      <c r="AA66" s="16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5.75">
      <c r="A67" s="217" t="s">
        <v>316</v>
      </c>
      <c r="B67" s="9">
        <v>9913</v>
      </c>
      <c r="C67" s="13" t="s">
        <v>317</v>
      </c>
      <c r="D67" s="13" t="s">
        <v>318</v>
      </c>
      <c r="E67" s="13" t="s">
        <v>310</v>
      </c>
      <c r="F67" s="13" t="s">
        <v>311</v>
      </c>
      <c r="G67" s="12" t="s">
        <v>319</v>
      </c>
      <c r="H67" s="12" t="s">
        <v>53</v>
      </c>
      <c r="I67" s="12" t="s">
        <v>320</v>
      </c>
      <c r="J67" s="14">
        <v>664639</v>
      </c>
      <c r="K67" s="225">
        <v>143690</v>
      </c>
      <c r="L67" s="85">
        <f t="shared" si="7"/>
        <v>3.2986685032139578</v>
      </c>
      <c r="M67" s="80">
        <f t="shared" si="8"/>
        <v>4.625506298281022</v>
      </c>
      <c r="N67" s="77">
        <f t="shared" si="9"/>
        <v>201487.05435312132</v>
      </c>
      <c r="O67" s="70"/>
      <c r="P67" s="144"/>
      <c r="Q67" s="15" t="s">
        <v>55</v>
      </c>
      <c r="R67" s="11"/>
      <c r="S67" s="16" t="s">
        <v>315</v>
      </c>
      <c r="T67" s="11"/>
      <c r="U67" s="16"/>
      <c r="V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5.75">
      <c r="A68" s="215" t="s">
        <v>321</v>
      </c>
      <c r="B68" s="45" t="s">
        <v>455</v>
      </c>
      <c r="C68" s="86" t="s">
        <v>322</v>
      </c>
      <c r="D68" s="86" t="s">
        <v>323</v>
      </c>
      <c r="E68" s="86" t="s">
        <v>324</v>
      </c>
      <c r="F68" s="86" t="s">
        <v>325</v>
      </c>
      <c r="G68" s="55" t="s">
        <v>326</v>
      </c>
      <c r="H68" s="55" t="s">
        <v>53</v>
      </c>
      <c r="I68" s="55" t="s">
        <v>327</v>
      </c>
      <c r="J68" s="87">
        <v>2804700</v>
      </c>
      <c r="K68" s="228">
        <v>445182</v>
      </c>
      <c r="L68" s="88">
        <f t="shared" si="7"/>
        <v>10.219972451790634</v>
      </c>
      <c r="M68" s="89">
        <f t="shared" si="8"/>
        <v>6.300119950941412</v>
      </c>
      <c r="N68" s="90">
        <f t="shared" si="9"/>
        <v>274433.2250630079</v>
      </c>
      <c r="O68" s="91"/>
      <c r="P68" s="143"/>
      <c r="Q68" s="92" t="s">
        <v>79</v>
      </c>
      <c r="R68" s="93"/>
      <c r="S68" s="102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5.75">
      <c r="A69" s="215" t="s">
        <v>328</v>
      </c>
      <c r="B69" s="45">
        <v>9924</v>
      </c>
      <c r="C69" s="86" t="s">
        <v>329</v>
      </c>
      <c r="D69" s="86" t="s">
        <v>330</v>
      </c>
      <c r="E69" s="86" t="s">
        <v>331</v>
      </c>
      <c r="F69" s="86" t="s">
        <v>332</v>
      </c>
      <c r="G69" s="55">
        <v>5080716</v>
      </c>
      <c r="H69" s="55" t="s">
        <v>53</v>
      </c>
      <c r="I69" s="55" t="s">
        <v>333</v>
      </c>
      <c r="J69" s="87">
        <v>630000</v>
      </c>
      <c r="K69" s="230">
        <v>13892</v>
      </c>
      <c r="L69" s="88">
        <f t="shared" si="7"/>
        <v>0.3189164370982553</v>
      </c>
      <c r="M69" s="89">
        <f t="shared" si="8"/>
        <v>45.34984163547365</v>
      </c>
      <c r="N69" s="90">
        <f t="shared" si="9"/>
        <v>1975439.1016412324</v>
      </c>
      <c r="O69" s="91">
        <v>27</v>
      </c>
      <c r="P69" s="143">
        <f>J69/O69</f>
        <v>23333.333333333332</v>
      </c>
      <c r="Q69" s="92" t="s">
        <v>102</v>
      </c>
      <c r="R69" s="93"/>
      <c r="S69" s="102" t="s">
        <v>334</v>
      </c>
      <c r="T69" s="11"/>
      <c r="U69" s="16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5.75">
      <c r="A70" s="215" t="s">
        <v>335</v>
      </c>
      <c r="B70" s="44">
        <v>9921</v>
      </c>
      <c r="C70" s="86" t="s">
        <v>336</v>
      </c>
      <c r="D70" s="86" t="s">
        <v>337</v>
      </c>
      <c r="E70" s="86" t="s">
        <v>231</v>
      </c>
      <c r="F70" s="86" t="s">
        <v>338</v>
      </c>
      <c r="G70" s="55" t="s">
        <v>339</v>
      </c>
      <c r="H70" s="55" t="s">
        <v>53</v>
      </c>
      <c r="I70" s="55" t="s">
        <v>340</v>
      </c>
      <c r="J70" s="87">
        <v>950000</v>
      </c>
      <c r="K70" s="228">
        <v>201353</v>
      </c>
      <c r="L70" s="88">
        <f t="shared" si="7"/>
        <v>4.62242883379247</v>
      </c>
      <c r="M70" s="89">
        <f t="shared" si="8"/>
        <v>4.718082174092266</v>
      </c>
      <c r="N70" s="90">
        <f t="shared" si="9"/>
        <v>205519.6595034591</v>
      </c>
      <c r="O70" s="91">
        <v>100</v>
      </c>
      <c r="P70" s="143">
        <f>J70/O70</f>
        <v>9500</v>
      </c>
      <c r="Q70" s="92" t="s">
        <v>341</v>
      </c>
      <c r="R70" s="93"/>
      <c r="S70" s="94" t="s">
        <v>342</v>
      </c>
      <c r="T70" s="11"/>
      <c r="U70" s="16"/>
      <c r="V70" s="11"/>
      <c r="W70" s="16"/>
      <c r="X70" s="11"/>
      <c r="Y70" s="16"/>
      <c r="Z70" s="16"/>
      <c r="AA70" s="16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s="68" customFormat="1" ht="15.75" customHeight="1">
      <c r="A71" s="218" t="s">
        <v>343</v>
      </c>
      <c r="B71" s="58">
        <v>9921</v>
      </c>
      <c r="C71" s="114" t="s">
        <v>1012</v>
      </c>
      <c r="D71" s="115" t="s">
        <v>344</v>
      </c>
      <c r="E71" s="115" t="s">
        <v>345</v>
      </c>
      <c r="F71" s="115" t="s">
        <v>346</v>
      </c>
      <c r="G71" s="116" t="s">
        <v>347</v>
      </c>
      <c r="H71" s="116" t="s">
        <v>53</v>
      </c>
      <c r="I71" s="116" t="s">
        <v>348</v>
      </c>
      <c r="J71" s="117">
        <v>2596000</v>
      </c>
      <c r="K71" s="231">
        <v>433292</v>
      </c>
      <c r="L71" s="118">
        <f t="shared" si="7"/>
        <v>9.947015610651974</v>
      </c>
      <c r="M71" s="119">
        <f t="shared" si="8"/>
        <v>5.99134071249873</v>
      </c>
      <c r="N71" s="120">
        <f t="shared" si="9"/>
        <v>260982.8014364447</v>
      </c>
      <c r="O71" s="121">
        <v>286</v>
      </c>
      <c r="P71" s="149">
        <f>J71/O71</f>
        <v>9076.923076923076</v>
      </c>
      <c r="Q71" s="122" t="s">
        <v>341</v>
      </c>
      <c r="R71" s="123"/>
      <c r="S71" s="113" t="s">
        <v>776</v>
      </c>
      <c r="T71" s="63"/>
      <c r="U71" s="64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</row>
    <row r="72" spans="1:44" ht="15.75">
      <c r="A72" s="217" t="s">
        <v>349</v>
      </c>
      <c r="B72" s="9">
        <v>9921</v>
      </c>
      <c r="C72" s="13" t="s">
        <v>350</v>
      </c>
      <c r="D72" s="13" t="s">
        <v>351</v>
      </c>
      <c r="E72" s="13" t="s">
        <v>352</v>
      </c>
      <c r="F72" s="13" t="s">
        <v>353</v>
      </c>
      <c r="G72" s="12" t="s">
        <v>354</v>
      </c>
      <c r="H72" s="12" t="s">
        <v>53</v>
      </c>
      <c r="I72" s="12" t="s">
        <v>355</v>
      </c>
      <c r="J72" s="14">
        <v>577500</v>
      </c>
      <c r="K72" s="225">
        <v>98225</v>
      </c>
      <c r="L72" s="85">
        <f t="shared" si="7"/>
        <v>2.254935720844812</v>
      </c>
      <c r="M72" s="80">
        <f t="shared" si="8"/>
        <v>5.879358615423772</v>
      </c>
      <c r="N72" s="77">
        <f t="shared" si="9"/>
        <v>256104.86128785953</v>
      </c>
      <c r="O72" s="70">
        <v>40</v>
      </c>
      <c r="P72" s="144">
        <f>J72/O72</f>
        <v>14437.5</v>
      </c>
      <c r="Q72" s="15" t="s">
        <v>356</v>
      </c>
      <c r="R72" s="11"/>
      <c r="S72" s="1" t="s">
        <v>357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s="54" customFormat="1" ht="15.75">
      <c r="A73" s="217" t="s">
        <v>358</v>
      </c>
      <c r="B73" s="9">
        <v>9921</v>
      </c>
      <c r="C73" s="13" t="s">
        <v>359</v>
      </c>
      <c r="D73" s="13" t="s">
        <v>360</v>
      </c>
      <c r="E73" s="13" t="s">
        <v>361</v>
      </c>
      <c r="F73" s="13" t="s">
        <v>362</v>
      </c>
      <c r="G73" s="12" t="s">
        <v>363</v>
      </c>
      <c r="H73" s="12" t="s">
        <v>53</v>
      </c>
      <c r="I73" s="12" t="s">
        <v>348</v>
      </c>
      <c r="J73" s="14">
        <v>335000</v>
      </c>
      <c r="K73" s="225">
        <v>50201</v>
      </c>
      <c r="L73" s="85">
        <f t="shared" si="7"/>
        <v>1.1524563820018365</v>
      </c>
      <c r="M73" s="80">
        <f t="shared" si="8"/>
        <v>6.673173841158543</v>
      </c>
      <c r="N73" s="77">
        <f t="shared" si="9"/>
        <v>290683.4525208661</v>
      </c>
      <c r="O73" s="70">
        <v>42</v>
      </c>
      <c r="P73" s="144">
        <f>J73/O73</f>
        <v>7976.190476190476</v>
      </c>
      <c r="Q73" s="15" t="s">
        <v>55</v>
      </c>
      <c r="R73" s="11"/>
      <c r="S73" s="1" t="s">
        <v>364</v>
      </c>
      <c r="T73" s="11"/>
      <c r="U73" s="11"/>
      <c r="V73" s="11"/>
      <c r="W73" s="68"/>
      <c r="X73" s="68"/>
      <c r="Y73" s="68"/>
      <c r="Z73" s="68"/>
      <c r="AA73" s="68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</row>
    <row r="74" spans="1:44" ht="19.5" customHeight="1">
      <c r="A74" s="217" t="s">
        <v>365</v>
      </c>
      <c r="B74" s="9">
        <v>9914</v>
      </c>
      <c r="C74" s="13" t="s">
        <v>366</v>
      </c>
      <c r="D74" s="13" t="s">
        <v>367</v>
      </c>
      <c r="E74" s="13" t="s">
        <v>368</v>
      </c>
      <c r="F74" s="13" t="s">
        <v>369</v>
      </c>
      <c r="G74" s="12" t="s">
        <v>370</v>
      </c>
      <c r="H74" s="12" t="s">
        <v>53</v>
      </c>
      <c r="I74" s="12" t="s">
        <v>371</v>
      </c>
      <c r="J74" s="14">
        <v>348000</v>
      </c>
      <c r="K74" s="225">
        <v>58102</v>
      </c>
      <c r="L74" s="85">
        <f t="shared" si="7"/>
        <v>1.3338383838383838</v>
      </c>
      <c r="M74" s="80">
        <f t="shared" si="8"/>
        <v>5.989466799765929</v>
      </c>
      <c r="N74" s="77">
        <f t="shared" si="9"/>
        <v>260901.17379780387</v>
      </c>
      <c r="O74" s="70"/>
      <c r="P74" s="144"/>
      <c r="Q74" s="15" t="s">
        <v>372</v>
      </c>
      <c r="R74" s="11"/>
      <c r="S74" s="1" t="s">
        <v>373</v>
      </c>
      <c r="T74" s="11"/>
      <c r="U74" s="16"/>
      <c r="V74" s="11"/>
      <c r="W74" s="82"/>
      <c r="X74" s="82"/>
      <c r="Y74" s="82"/>
      <c r="Z74" s="82"/>
      <c r="AA74" s="82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5.75">
      <c r="A75" s="217" t="s">
        <v>374</v>
      </c>
      <c r="B75" s="9">
        <v>9914</v>
      </c>
      <c r="C75" s="13" t="s">
        <v>375</v>
      </c>
      <c r="D75" s="13" t="s">
        <v>376</v>
      </c>
      <c r="E75" s="13" t="s">
        <v>377</v>
      </c>
      <c r="F75" s="13" t="s">
        <v>378</v>
      </c>
      <c r="G75" s="12" t="s">
        <v>379</v>
      </c>
      <c r="H75" s="12" t="s">
        <v>53</v>
      </c>
      <c r="I75" s="12" t="s">
        <v>340</v>
      </c>
      <c r="J75" s="14">
        <v>320000</v>
      </c>
      <c r="K75" s="225">
        <v>49200</v>
      </c>
      <c r="L75" s="85">
        <f t="shared" si="7"/>
        <v>1.1294765840220387</v>
      </c>
      <c r="M75" s="80">
        <f t="shared" si="8"/>
        <v>6.504065040650406</v>
      </c>
      <c r="N75" s="77">
        <f t="shared" si="9"/>
        <v>283317.0731707317</v>
      </c>
      <c r="O75" s="70"/>
      <c r="P75" s="144"/>
      <c r="Q75" s="15" t="s">
        <v>71</v>
      </c>
      <c r="R75" s="11"/>
      <c r="S75" s="1" t="s">
        <v>380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5.75">
      <c r="A76" s="215" t="s">
        <v>381</v>
      </c>
      <c r="B76" s="43">
        <v>9912</v>
      </c>
      <c r="C76" s="103" t="s">
        <v>382</v>
      </c>
      <c r="D76" s="103" t="s">
        <v>383</v>
      </c>
      <c r="E76" s="103" t="s">
        <v>246</v>
      </c>
      <c r="F76" s="103" t="s">
        <v>384</v>
      </c>
      <c r="G76" s="43">
        <v>5126261</v>
      </c>
      <c r="H76" s="44" t="s">
        <v>53</v>
      </c>
      <c r="I76" s="45" t="s">
        <v>385</v>
      </c>
      <c r="J76" s="94">
        <v>1200000</v>
      </c>
      <c r="K76" s="229">
        <v>475707</v>
      </c>
      <c r="L76" s="88">
        <f t="shared" si="7"/>
        <v>10.92073002754821</v>
      </c>
      <c r="M76" s="89">
        <f t="shared" si="8"/>
        <v>2.522561156342034</v>
      </c>
      <c r="N76" s="90">
        <f t="shared" si="9"/>
        <v>109882.76397025901</v>
      </c>
      <c r="O76" s="104"/>
      <c r="P76" s="143"/>
      <c r="Q76" s="44" t="s">
        <v>386</v>
      </c>
      <c r="R76" s="99"/>
      <c r="S76" s="99" t="s">
        <v>387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5.75">
      <c r="A77" s="215" t="s">
        <v>388</v>
      </c>
      <c r="B77" s="44">
        <v>9912</v>
      </c>
      <c r="C77" s="86" t="s">
        <v>389</v>
      </c>
      <c r="D77" s="86" t="s">
        <v>390</v>
      </c>
      <c r="E77" s="86" t="s">
        <v>391</v>
      </c>
      <c r="F77" s="86" t="s">
        <v>392</v>
      </c>
      <c r="G77" s="55" t="s">
        <v>393</v>
      </c>
      <c r="H77" s="55" t="s">
        <v>53</v>
      </c>
      <c r="I77" s="55" t="s">
        <v>394</v>
      </c>
      <c r="J77" s="87">
        <v>721402</v>
      </c>
      <c r="K77" s="228">
        <v>348503</v>
      </c>
      <c r="L77" s="88">
        <f t="shared" si="7"/>
        <v>8.000528007346189</v>
      </c>
      <c r="M77" s="89">
        <f t="shared" si="8"/>
        <v>2.0700022668384492</v>
      </c>
      <c r="N77" s="90">
        <f t="shared" si="9"/>
        <v>90169.29874348285</v>
      </c>
      <c r="O77" s="91"/>
      <c r="P77" s="143"/>
      <c r="Q77" s="92" t="s">
        <v>55</v>
      </c>
      <c r="R77" s="93"/>
      <c r="S77" s="99" t="s">
        <v>395</v>
      </c>
      <c r="T77" s="63"/>
      <c r="U77" s="64"/>
      <c r="V77" s="68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5.75">
      <c r="A78" s="215" t="s">
        <v>396</v>
      </c>
      <c r="B78" s="44">
        <v>9913</v>
      </c>
      <c r="C78" s="13" t="s">
        <v>397</v>
      </c>
      <c r="D78" s="13" t="s">
        <v>398</v>
      </c>
      <c r="E78" s="13" t="s">
        <v>399</v>
      </c>
      <c r="F78" s="13" t="s">
        <v>400</v>
      </c>
      <c r="G78" s="12" t="s">
        <v>401</v>
      </c>
      <c r="H78" s="12" t="s">
        <v>53</v>
      </c>
      <c r="I78" s="12" t="s">
        <v>402</v>
      </c>
      <c r="J78" s="14">
        <v>870180</v>
      </c>
      <c r="K78" s="225">
        <v>174036</v>
      </c>
      <c r="L78" s="85">
        <f t="shared" si="7"/>
        <v>3.9953168044077136</v>
      </c>
      <c r="M78" s="80">
        <f t="shared" si="8"/>
        <v>5</v>
      </c>
      <c r="N78" s="77">
        <f t="shared" si="9"/>
        <v>217800</v>
      </c>
      <c r="O78" s="70"/>
      <c r="P78" s="144"/>
      <c r="Q78" s="15" t="s">
        <v>79</v>
      </c>
      <c r="R78" s="11"/>
      <c r="S78" s="16" t="s">
        <v>403</v>
      </c>
      <c r="T78" s="81"/>
      <c r="U78" s="138"/>
      <c r="V78" s="82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5.75">
      <c r="A79" s="215" t="s">
        <v>404</v>
      </c>
      <c r="B79" s="44">
        <v>9934</v>
      </c>
      <c r="C79" s="13" t="s">
        <v>768</v>
      </c>
      <c r="D79" s="13" t="s">
        <v>405</v>
      </c>
      <c r="E79" s="13" t="s">
        <v>406</v>
      </c>
      <c r="F79" s="13" t="s">
        <v>407</v>
      </c>
      <c r="G79" s="12" t="s">
        <v>408</v>
      </c>
      <c r="H79" s="12" t="s">
        <v>53</v>
      </c>
      <c r="I79" s="12" t="s">
        <v>409</v>
      </c>
      <c r="J79" s="14">
        <v>445000</v>
      </c>
      <c r="K79" s="225">
        <v>6171</v>
      </c>
      <c r="L79" s="85">
        <f t="shared" si="7"/>
        <v>0.14166666666666666</v>
      </c>
      <c r="M79" s="80">
        <f t="shared" si="8"/>
        <v>72.1114892237887</v>
      </c>
      <c r="N79" s="77">
        <f t="shared" si="9"/>
        <v>3141176.4705882357</v>
      </c>
      <c r="O79" s="70">
        <v>30</v>
      </c>
      <c r="P79" s="144">
        <f>J79/O79</f>
        <v>14833.333333333334</v>
      </c>
      <c r="Q79" s="15"/>
      <c r="R79" s="11"/>
      <c r="S79" s="16" t="s">
        <v>410</v>
      </c>
      <c r="T79" s="11"/>
      <c r="U79" s="11"/>
      <c r="V79" s="11"/>
      <c r="W79" s="52"/>
      <c r="X79" s="52"/>
      <c r="Y79" s="52"/>
      <c r="Z79" s="52"/>
      <c r="AA79" s="52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s="94" customFormat="1" ht="15.75">
      <c r="A80" s="215" t="s">
        <v>411</v>
      </c>
      <c r="B80" s="44" t="s">
        <v>412</v>
      </c>
      <c r="C80" s="13" t="s">
        <v>413</v>
      </c>
      <c r="D80" s="13" t="s">
        <v>414</v>
      </c>
      <c r="E80" s="13" t="s">
        <v>415</v>
      </c>
      <c r="F80" s="13" t="s">
        <v>416</v>
      </c>
      <c r="G80" s="12" t="s">
        <v>417</v>
      </c>
      <c r="H80" s="12" t="s">
        <v>53</v>
      </c>
      <c r="I80" s="12" t="s">
        <v>418</v>
      </c>
      <c r="J80" s="14">
        <v>1025000</v>
      </c>
      <c r="K80" s="225">
        <v>44333</v>
      </c>
      <c r="L80" s="85">
        <f t="shared" si="7"/>
        <v>1.0177456382001837</v>
      </c>
      <c r="M80" s="80">
        <f t="shared" si="8"/>
        <v>23.12047459003451</v>
      </c>
      <c r="N80" s="77">
        <f t="shared" si="9"/>
        <v>1007127.8731419033</v>
      </c>
      <c r="O80" s="70">
        <v>76</v>
      </c>
      <c r="P80" s="144">
        <f>J80/O80</f>
        <v>13486.842105263158</v>
      </c>
      <c r="Q80" s="15"/>
      <c r="R80" s="11"/>
      <c r="S80" s="14" t="s">
        <v>419</v>
      </c>
      <c r="T80" s="93"/>
      <c r="U80" s="93"/>
      <c r="V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</row>
    <row r="81" spans="1:44" ht="15.75">
      <c r="A81" s="215" t="s">
        <v>420</v>
      </c>
      <c r="B81" s="44" t="s">
        <v>421</v>
      </c>
      <c r="C81" s="13" t="s">
        <v>422</v>
      </c>
      <c r="D81" s="13" t="s">
        <v>423</v>
      </c>
      <c r="E81" s="13" t="s">
        <v>424</v>
      </c>
      <c r="F81" s="13" t="s">
        <v>425</v>
      </c>
      <c r="G81" s="12" t="s">
        <v>426</v>
      </c>
      <c r="H81" s="12" t="s">
        <v>53</v>
      </c>
      <c r="I81" s="12" t="s">
        <v>427</v>
      </c>
      <c r="J81" s="14">
        <v>2200000</v>
      </c>
      <c r="K81" s="225">
        <v>97863</v>
      </c>
      <c r="L81" s="85">
        <f t="shared" si="7"/>
        <v>2.246625344352617</v>
      </c>
      <c r="M81" s="80">
        <f t="shared" si="8"/>
        <v>22.48040628225172</v>
      </c>
      <c r="N81" s="77">
        <f t="shared" si="9"/>
        <v>979246.4976548849</v>
      </c>
      <c r="O81" s="70">
        <v>189</v>
      </c>
      <c r="P81" s="144">
        <f>J81/O81</f>
        <v>11640.21164021164</v>
      </c>
      <c r="Q81" s="15" t="s">
        <v>428</v>
      </c>
      <c r="R81" s="11"/>
      <c r="S81" s="14" t="s">
        <v>429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5.75">
      <c r="A82" s="215" t="s">
        <v>430</v>
      </c>
      <c r="B82" s="44">
        <v>9936</v>
      </c>
      <c r="C82" s="13" t="s">
        <v>431</v>
      </c>
      <c r="D82" s="13" t="s">
        <v>432</v>
      </c>
      <c r="E82" s="13" t="s">
        <v>433</v>
      </c>
      <c r="F82" s="13" t="s">
        <v>434</v>
      </c>
      <c r="G82" s="12" t="s">
        <v>435</v>
      </c>
      <c r="H82" s="12" t="s">
        <v>53</v>
      </c>
      <c r="I82" s="12" t="s">
        <v>436</v>
      </c>
      <c r="J82" s="14">
        <v>3900000</v>
      </c>
      <c r="K82" s="225">
        <v>37761</v>
      </c>
      <c r="L82" s="85">
        <f t="shared" si="7"/>
        <v>0.8668732782369146</v>
      </c>
      <c r="M82" s="80">
        <f t="shared" si="8"/>
        <v>103.28116310479065</v>
      </c>
      <c r="N82" s="77">
        <f t="shared" si="9"/>
        <v>4498927.46484468</v>
      </c>
      <c r="O82" s="70">
        <v>192</v>
      </c>
      <c r="P82" s="144">
        <f>J82/O82</f>
        <v>20312.5</v>
      </c>
      <c r="Q82" s="15" t="s">
        <v>437</v>
      </c>
      <c r="R82" s="11"/>
      <c r="S82" s="16" t="s">
        <v>438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5.75">
      <c r="A83" s="215" t="s">
        <v>439</v>
      </c>
      <c r="B83" s="44">
        <v>9933</v>
      </c>
      <c r="C83" s="13" t="s">
        <v>440</v>
      </c>
      <c r="D83" s="13" t="s">
        <v>441</v>
      </c>
      <c r="E83" s="13" t="s">
        <v>442</v>
      </c>
      <c r="F83" s="13" t="s">
        <v>443</v>
      </c>
      <c r="G83" s="12" t="s">
        <v>444</v>
      </c>
      <c r="H83" s="12" t="s">
        <v>53</v>
      </c>
      <c r="I83" s="12" t="s">
        <v>445</v>
      </c>
      <c r="J83" s="14">
        <v>2000000</v>
      </c>
      <c r="K83" s="225">
        <v>15916</v>
      </c>
      <c r="L83" s="85">
        <f t="shared" si="7"/>
        <v>0.3653810835629017</v>
      </c>
      <c r="M83" s="80">
        <f t="shared" si="8"/>
        <v>125.65971349585323</v>
      </c>
      <c r="N83" s="77">
        <f t="shared" si="9"/>
        <v>5473737.119879367</v>
      </c>
      <c r="O83" s="70"/>
      <c r="P83" s="144"/>
      <c r="Q83" s="15" t="s">
        <v>127</v>
      </c>
      <c r="R83" s="11"/>
      <c r="S83" s="16" t="s">
        <v>446</v>
      </c>
      <c r="T83" s="52"/>
      <c r="U83" s="52"/>
      <c r="V83" s="52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5.75">
      <c r="A84" s="215" t="s">
        <v>447</v>
      </c>
      <c r="B84" s="44">
        <v>9911</v>
      </c>
      <c r="C84" s="13" t="s">
        <v>448</v>
      </c>
      <c r="D84" s="13" t="s">
        <v>449</v>
      </c>
      <c r="E84" s="13" t="s">
        <v>450</v>
      </c>
      <c r="F84" s="13" t="s">
        <v>451</v>
      </c>
      <c r="G84" s="12" t="s">
        <v>452</v>
      </c>
      <c r="H84" s="12" t="s">
        <v>53</v>
      </c>
      <c r="I84" s="12" t="s">
        <v>453</v>
      </c>
      <c r="J84" s="14">
        <v>77500</v>
      </c>
      <c r="K84" s="225">
        <v>3400</v>
      </c>
      <c r="L84" s="85">
        <f t="shared" si="7"/>
        <v>0.0780532598714417</v>
      </c>
      <c r="M84" s="80">
        <f t="shared" si="8"/>
        <v>22.794117647058822</v>
      </c>
      <c r="N84" s="77">
        <f t="shared" si="9"/>
        <v>992911.7647058823</v>
      </c>
      <c r="O84" s="70"/>
      <c r="P84" s="144"/>
      <c r="Q84" s="15" t="s">
        <v>102</v>
      </c>
      <c r="R84" s="11"/>
      <c r="S84" s="10"/>
      <c r="T84" s="11"/>
      <c r="U84" s="16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5.75">
      <c r="A85" s="215" t="s">
        <v>454</v>
      </c>
      <c r="B85" s="45" t="s">
        <v>455</v>
      </c>
      <c r="C85" s="13" t="s">
        <v>456</v>
      </c>
      <c r="D85" s="13" t="s">
        <v>457</v>
      </c>
      <c r="E85" s="13" t="s">
        <v>399</v>
      </c>
      <c r="F85" s="13" t="s">
        <v>458</v>
      </c>
      <c r="G85" s="12" t="s">
        <v>459</v>
      </c>
      <c r="H85" s="12" t="s">
        <v>53</v>
      </c>
      <c r="I85" s="12" t="s">
        <v>460</v>
      </c>
      <c r="J85" s="14">
        <v>1158900</v>
      </c>
      <c r="K85" s="225">
        <v>136420</v>
      </c>
      <c r="L85" s="85">
        <f t="shared" si="7"/>
        <v>3.1317722681359044</v>
      </c>
      <c r="M85" s="80">
        <f t="shared" si="8"/>
        <v>8.495088696672042</v>
      </c>
      <c r="N85" s="77">
        <f t="shared" si="9"/>
        <v>370046.06362703413</v>
      </c>
      <c r="O85" s="70"/>
      <c r="P85" s="144"/>
      <c r="Q85" s="15" t="s">
        <v>63</v>
      </c>
      <c r="R85" s="11"/>
      <c r="S85" s="16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s="94" customFormat="1" ht="15.75">
      <c r="A86" s="215" t="s">
        <v>461</v>
      </c>
      <c r="B86" s="44">
        <v>9913</v>
      </c>
      <c r="C86" s="13" t="s">
        <v>462</v>
      </c>
      <c r="D86" s="13" t="s">
        <v>463</v>
      </c>
      <c r="E86" s="13" t="s">
        <v>399</v>
      </c>
      <c r="F86" s="13" t="s">
        <v>464</v>
      </c>
      <c r="G86" s="12" t="s">
        <v>465</v>
      </c>
      <c r="H86" s="12" t="s">
        <v>53</v>
      </c>
      <c r="I86" s="12" t="s">
        <v>466</v>
      </c>
      <c r="J86" s="14">
        <v>556697</v>
      </c>
      <c r="K86" s="225">
        <v>92948</v>
      </c>
      <c r="L86" s="85">
        <f t="shared" si="7"/>
        <v>2.1337924701561066</v>
      </c>
      <c r="M86" s="80">
        <f t="shared" si="8"/>
        <v>5.989338124542755</v>
      </c>
      <c r="N86" s="77">
        <f t="shared" si="9"/>
        <v>260895.5687050824</v>
      </c>
      <c r="O86" s="70"/>
      <c r="P86" s="144"/>
      <c r="Q86" s="15" t="s">
        <v>63</v>
      </c>
      <c r="R86" s="11"/>
      <c r="S86" s="16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</row>
    <row r="87" spans="1:44" s="94" customFormat="1" ht="15.75">
      <c r="A87" s="215" t="s">
        <v>467</v>
      </c>
      <c r="B87" s="44">
        <v>9913</v>
      </c>
      <c r="C87" s="13" t="s">
        <v>73</v>
      </c>
      <c r="D87" s="4" t="s">
        <v>468</v>
      </c>
      <c r="E87" s="13" t="s">
        <v>76</v>
      </c>
      <c r="F87" s="13" t="s">
        <v>469</v>
      </c>
      <c r="G87" s="12" t="s">
        <v>470</v>
      </c>
      <c r="H87" s="12" t="s">
        <v>53</v>
      </c>
      <c r="I87" s="12" t="s">
        <v>460</v>
      </c>
      <c r="J87" s="14">
        <v>720000</v>
      </c>
      <c r="K87" s="225">
        <v>133454</v>
      </c>
      <c r="L87" s="85">
        <f t="shared" si="7"/>
        <v>3.063682277318641</v>
      </c>
      <c r="M87" s="80">
        <f t="shared" si="8"/>
        <v>5.395117418736044</v>
      </c>
      <c r="N87" s="77">
        <f t="shared" si="9"/>
        <v>235011.31476014206</v>
      </c>
      <c r="O87" s="70"/>
      <c r="P87" s="144"/>
      <c r="Q87" s="15" t="s">
        <v>79</v>
      </c>
      <c r="R87" s="11"/>
      <c r="S87" s="16" t="s">
        <v>471</v>
      </c>
      <c r="T87" s="93"/>
      <c r="U87" s="93"/>
      <c r="V87" s="93"/>
      <c r="W87" s="101"/>
      <c r="X87" s="101"/>
      <c r="Y87" s="101"/>
      <c r="Z87" s="101"/>
      <c r="AA87" s="101"/>
      <c r="AB87" s="108"/>
      <c r="AC87" s="108"/>
      <c r="AD87" s="108"/>
      <c r="AE87" s="108"/>
      <c r="AF87" s="108"/>
      <c r="AG87" s="108"/>
      <c r="AH87" s="108"/>
      <c r="AI87" s="93"/>
      <c r="AJ87" s="93"/>
      <c r="AK87" s="93"/>
      <c r="AL87" s="93"/>
      <c r="AM87" s="93"/>
      <c r="AN87" s="93"/>
      <c r="AO87" s="93"/>
      <c r="AP87" s="93"/>
      <c r="AQ87" s="93"/>
      <c r="AR87" s="93"/>
    </row>
    <row r="88" spans="1:44" s="94" customFormat="1" ht="15.75">
      <c r="A88" s="215" t="s">
        <v>472</v>
      </c>
      <c r="B88" s="44">
        <v>9913</v>
      </c>
      <c r="C88" s="13" t="s">
        <v>473</v>
      </c>
      <c r="D88" s="13" t="s">
        <v>474</v>
      </c>
      <c r="E88" s="13" t="s">
        <v>475</v>
      </c>
      <c r="F88" s="13" t="s">
        <v>476</v>
      </c>
      <c r="G88" s="12" t="s">
        <v>477</v>
      </c>
      <c r="H88" s="12" t="s">
        <v>53</v>
      </c>
      <c r="I88" s="12" t="s">
        <v>466</v>
      </c>
      <c r="J88" s="14">
        <v>1280000</v>
      </c>
      <c r="K88" s="225">
        <v>80000</v>
      </c>
      <c r="L88" s="85">
        <f t="shared" si="7"/>
        <v>1.8365472910927456</v>
      </c>
      <c r="M88" s="80">
        <f t="shared" si="8"/>
        <v>16</v>
      </c>
      <c r="N88" s="77">
        <f t="shared" si="9"/>
        <v>696960</v>
      </c>
      <c r="O88" s="70"/>
      <c r="P88" s="144"/>
      <c r="Q88" s="15" t="s">
        <v>63</v>
      </c>
      <c r="R88" s="11"/>
      <c r="S88" s="16"/>
      <c r="T88" s="93"/>
      <c r="U88" s="93"/>
      <c r="V88" s="93"/>
      <c r="AB88" s="108"/>
      <c r="AC88" s="108"/>
      <c r="AD88" s="108"/>
      <c r="AE88" s="108"/>
      <c r="AF88" s="108"/>
      <c r="AG88" s="108"/>
      <c r="AH88" s="108"/>
      <c r="AI88" s="93"/>
      <c r="AJ88" s="93"/>
      <c r="AK88" s="93"/>
      <c r="AL88" s="93"/>
      <c r="AM88" s="93"/>
      <c r="AN88" s="93"/>
      <c r="AO88" s="93"/>
      <c r="AP88" s="93"/>
      <c r="AQ88" s="93"/>
      <c r="AR88" s="93"/>
    </row>
    <row r="89" spans="1:44" s="100" customFormat="1" ht="15.75">
      <c r="A89" s="215" t="s">
        <v>478</v>
      </c>
      <c r="B89" s="45" t="s">
        <v>479</v>
      </c>
      <c r="C89" s="13" t="s">
        <v>480</v>
      </c>
      <c r="D89" s="13" t="s">
        <v>481</v>
      </c>
      <c r="E89" s="13" t="s">
        <v>482</v>
      </c>
      <c r="F89" s="13" t="s">
        <v>483</v>
      </c>
      <c r="G89" s="12" t="s">
        <v>484</v>
      </c>
      <c r="H89" s="12" t="s">
        <v>53</v>
      </c>
      <c r="I89" s="12" t="s">
        <v>466</v>
      </c>
      <c r="J89" s="14">
        <v>450000</v>
      </c>
      <c r="K89" s="225">
        <v>58655</v>
      </c>
      <c r="L89" s="85">
        <f t="shared" si="7"/>
        <v>1.3465335169880623</v>
      </c>
      <c r="M89" s="80">
        <f t="shared" si="8"/>
        <v>7.671980223339869</v>
      </c>
      <c r="N89" s="77">
        <f t="shared" si="9"/>
        <v>334191.4585286847</v>
      </c>
      <c r="O89" s="70"/>
      <c r="P89" s="144"/>
      <c r="Q89" s="15" t="s">
        <v>55</v>
      </c>
      <c r="R89" s="11"/>
      <c r="S89" s="41"/>
      <c r="T89" s="93"/>
      <c r="U89" s="93"/>
      <c r="V89" s="93"/>
      <c r="W89" s="93"/>
      <c r="X89" s="93"/>
      <c r="Y89" s="93"/>
      <c r="Z89" s="93"/>
      <c r="AA89" s="93"/>
      <c r="AB89" s="98"/>
      <c r="AC89" s="98"/>
      <c r="AD89" s="98"/>
      <c r="AE89" s="98"/>
      <c r="AF89" s="98"/>
      <c r="AG89" s="98"/>
      <c r="AH89" s="98"/>
      <c r="AI89" s="97"/>
      <c r="AJ89" s="97"/>
      <c r="AK89" s="97"/>
      <c r="AL89" s="97"/>
      <c r="AM89" s="97"/>
      <c r="AN89" s="97"/>
      <c r="AO89" s="97"/>
      <c r="AP89" s="97"/>
      <c r="AQ89" s="97"/>
      <c r="AR89" s="97"/>
    </row>
    <row r="90" spans="1:44" s="94" customFormat="1" ht="15.75">
      <c r="A90" s="215" t="s">
        <v>485</v>
      </c>
      <c r="B90" s="45" t="s">
        <v>479</v>
      </c>
      <c r="C90" s="13" t="s">
        <v>486</v>
      </c>
      <c r="D90" s="13" t="s">
        <v>487</v>
      </c>
      <c r="E90" s="13" t="s">
        <v>488</v>
      </c>
      <c r="F90" s="13" t="s">
        <v>489</v>
      </c>
      <c r="G90" s="12" t="s">
        <v>490</v>
      </c>
      <c r="H90" s="12" t="s">
        <v>491</v>
      </c>
      <c r="I90" s="12" t="s">
        <v>492</v>
      </c>
      <c r="J90" s="14">
        <v>775500</v>
      </c>
      <c r="K90" s="232">
        <v>73715</v>
      </c>
      <c r="L90" s="85">
        <f t="shared" si="7"/>
        <v>1.6922635445362717</v>
      </c>
      <c r="M90" s="80">
        <f t="shared" si="8"/>
        <v>10.520246896832395</v>
      </c>
      <c r="N90" s="77">
        <f t="shared" si="9"/>
        <v>458261.9548260191</v>
      </c>
      <c r="O90" s="70"/>
      <c r="P90" s="144"/>
      <c r="Q90" s="15" t="s">
        <v>428</v>
      </c>
      <c r="R90" s="11"/>
      <c r="S90" s="41"/>
      <c r="T90" s="93"/>
      <c r="U90" s="93"/>
      <c r="V90" s="93"/>
      <c r="W90" s="93"/>
      <c r="X90" s="93"/>
      <c r="Y90" s="93"/>
      <c r="Z90" s="93"/>
      <c r="AA90" s="93"/>
      <c r="AB90" s="108"/>
      <c r="AC90" s="108"/>
      <c r="AD90" s="108"/>
      <c r="AE90" s="108"/>
      <c r="AF90" s="108"/>
      <c r="AG90" s="108"/>
      <c r="AH90" s="108"/>
      <c r="AI90" s="93"/>
      <c r="AJ90" s="93"/>
      <c r="AK90" s="93"/>
      <c r="AL90" s="93"/>
      <c r="AM90" s="93"/>
      <c r="AN90" s="93"/>
      <c r="AO90" s="93"/>
      <c r="AP90" s="93"/>
      <c r="AQ90" s="93"/>
      <c r="AR90" s="93"/>
    </row>
    <row r="91" spans="1:27" s="94" customFormat="1" ht="15.75">
      <c r="A91" s="215" t="s">
        <v>493</v>
      </c>
      <c r="B91" s="44">
        <v>9914</v>
      </c>
      <c r="C91" s="13" t="s">
        <v>494</v>
      </c>
      <c r="D91" s="13" t="s">
        <v>495</v>
      </c>
      <c r="E91" s="13" t="s">
        <v>170</v>
      </c>
      <c r="F91" s="13" t="s">
        <v>496</v>
      </c>
      <c r="G91" s="12" t="s">
        <v>497</v>
      </c>
      <c r="H91" s="12" t="s">
        <v>53</v>
      </c>
      <c r="I91" s="12" t="s">
        <v>492</v>
      </c>
      <c r="J91" s="14">
        <v>535000</v>
      </c>
      <c r="K91" s="225">
        <v>103666</v>
      </c>
      <c r="L91" s="85">
        <f t="shared" si="7"/>
        <v>2.379843893480257</v>
      </c>
      <c r="M91" s="80">
        <f t="shared" si="8"/>
        <v>5.160804892635966</v>
      </c>
      <c r="N91" s="77">
        <f t="shared" si="9"/>
        <v>224804.66112322267</v>
      </c>
      <c r="O91" s="70"/>
      <c r="P91" s="144"/>
      <c r="Q91" s="15" t="s">
        <v>372</v>
      </c>
      <c r="R91" s="11"/>
      <c r="S91" s="1" t="s">
        <v>498</v>
      </c>
      <c r="T91" s="101"/>
      <c r="U91" s="101"/>
      <c r="V91" s="101"/>
      <c r="W91" s="93"/>
      <c r="X91" s="93"/>
      <c r="Y91" s="93"/>
      <c r="Z91" s="93"/>
      <c r="AA91" s="93"/>
    </row>
    <row r="92" spans="1:27" s="100" customFormat="1" ht="15.75">
      <c r="A92" s="215" t="s">
        <v>499</v>
      </c>
      <c r="B92" s="44">
        <v>9913</v>
      </c>
      <c r="C92" s="13" t="s">
        <v>500</v>
      </c>
      <c r="D92" s="13" t="s">
        <v>501</v>
      </c>
      <c r="E92" s="13" t="s">
        <v>399</v>
      </c>
      <c r="F92" s="13" t="s">
        <v>502</v>
      </c>
      <c r="G92" s="12" t="s">
        <v>503</v>
      </c>
      <c r="H92" s="12" t="s">
        <v>53</v>
      </c>
      <c r="I92" s="12" t="s">
        <v>504</v>
      </c>
      <c r="J92" s="14">
        <v>632000</v>
      </c>
      <c r="K92" s="225">
        <v>120252</v>
      </c>
      <c r="L92" s="85">
        <f t="shared" si="7"/>
        <v>2.7606060606060607</v>
      </c>
      <c r="M92" s="80">
        <f t="shared" si="8"/>
        <v>5.255629843994279</v>
      </c>
      <c r="N92" s="77">
        <f t="shared" si="9"/>
        <v>228935.23600439078</v>
      </c>
      <c r="O92" s="70"/>
      <c r="P92" s="144"/>
      <c r="Q92" s="15" t="s">
        <v>79</v>
      </c>
      <c r="R92" s="11"/>
      <c r="S92" s="1"/>
      <c r="T92" s="101"/>
      <c r="U92" s="101"/>
      <c r="V92" s="101"/>
      <c r="W92" s="94"/>
      <c r="X92" s="94"/>
      <c r="Y92" s="94"/>
      <c r="Z92" s="94"/>
      <c r="AA92" s="94"/>
    </row>
    <row r="93" spans="1:27" s="94" customFormat="1" ht="15.75">
      <c r="A93" s="215" t="s">
        <v>505</v>
      </c>
      <c r="B93" s="44">
        <v>9939</v>
      </c>
      <c r="C93" s="13" t="s">
        <v>506</v>
      </c>
      <c r="D93" s="13" t="s">
        <v>507</v>
      </c>
      <c r="E93" s="13" t="s">
        <v>508</v>
      </c>
      <c r="F93" s="13" t="s">
        <v>509</v>
      </c>
      <c r="G93" s="12" t="s">
        <v>510</v>
      </c>
      <c r="H93" s="12" t="s">
        <v>53</v>
      </c>
      <c r="I93" s="12" t="s">
        <v>511</v>
      </c>
      <c r="J93" s="14">
        <v>853800</v>
      </c>
      <c r="K93" s="225">
        <v>160775</v>
      </c>
      <c r="L93" s="85">
        <f t="shared" si="7"/>
        <v>3.690886134067952</v>
      </c>
      <c r="M93" s="80">
        <f t="shared" si="8"/>
        <v>5.310527134193749</v>
      </c>
      <c r="N93" s="77">
        <f t="shared" si="9"/>
        <v>231326.56196547972</v>
      </c>
      <c r="O93" s="70"/>
      <c r="P93" s="144"/>
      <c r="Q93" s="15" t="s">
        <v>225</v>
      </c>
      <c r="R93" s="11"/>
      <c r="S93" s="1" t="s">
        <v>512</v>
      </c>
      <c r="T93" s="93"/>
      <c r="U93" s="108"/>
      <c r="W93" s="93"/>
      <c r="X93" s="93"/>
      <c r="Y93" s="93"/>
      <c r="Z93" s="93"/>
      <c r="AA93" s="93"/>
    </row>
    <row r="94" spans="1:27" s="94" customFormat="1" ht="15.75">
      <c r="A94" s="215" t="s">
        <v>513</v>
      </c>
      <c r="B94" s="44">
        <v>9915</v>
      </c>
      <c r="C94" s="13" t="s">
        <v>514</v>
      </c>
      <c r="D94" s="13" t="s">
        <v>515</v>
      </c>
      <c r="E94" s="13" t="s">
        <v>516</v>
      </c>
      <c r="F94" s="13" t="s">
        <v>517</v>
      </c>
      <c r="G94" s="12" t="s">
        <v>518</v>
      </c>
      <c r="H94" s="12" t="s">
        <v>53</v>
      </c>
      <c r="I94" s="12" t="s">
        <v>519</v>
      </c>
      <c r="J94" s="14">
        <v>179000</v>
      </c>
      <c r="K94" s="225">
        <v>64029</v>
      </c>
      <c r="L94" s="85">
        <f t="shared" si="7"/>
        <v>1.4699035812672177</v>
      </c>
      <c r="M94" s="80">
        <f t="shared" si="8"/>
        <v>2.7956082400162425</v>
      </c>
      <c r="N94" s="77">
        <f t="shared" si="9"/>
        <v>121776.69493510753</v>
      </c>
      <c r="O94" s="70"/>
      <c r="P94" s="144"/>
      <c r="Q94" s="15" t="s">
        <v>225</v>
      </c>
      <c r="R94" s="11"/>
      <c r="S94" s="1"/>
      <c r="T94" s="93"/>
      <c r="U94" s="93"/>
      <c r="V94" s="93"/>
      <c r="W94" s="93"/>
      <c r="X94" s="93"/>
      <c r="Y94" s="93"/>
      <c r="Z94" s="93"/>
      <c r="AA94" s="93"/>
    </row>
    <row r="95" spans="1:27" s="94" customFormat="1" ht="15.75">
      <c r="A95" s="215" t="s">
        <v>520</v>
      </c>
      <c r="B95" s="44">
        <v>9914</v>
      </c>
      <c r="C95" s="13" t="s">
        <v>521</v>
      </c>
      <c r="D95" s="13" t="s">
        <v>522</v>
      </c>
      <c r="E95" s="13" t="s">
        <v>523</v>
      </c>
      <c r="F95" s="13" t="s">
        <v>524</v>
      </c>
      <c r="G95" s="12" t="s">
        <v>525</v>
      </c>
      <c r="H95" s="12" t="s">
        <v>53</v>
      </c>
      <c r="I95" s="12" t="s">
        <v>526</v>
      </c>
      <c r="J95" s="14">
        <v>680000</v>
      </c>
      <c r="K95" s="225">
        <v>26874</v>
      </c>
      <c r="L95" s="85">
        <f t="shared" si="7"/>
        <v>0.6169421487603306</v>
      </c>
      <c r="M95" s="80">
        <f t="shared" si="8"/>
        <v>25.303267098310634</v>
      </c>
      <c r="N95" s="77">
        <f t="shared" si="9"/>
        <v>1102210.3148024112</v>
      </c>
      <c r="O95" s="70"/>
      <c r="P95" s="144"/>
      <c r="Q95" s="15" t="s">
        <v>527</v>
      </c>
      <c r="R95" s="11"/>
      <c r="S95" s="1" t="s">
        <v>528</v>
      </c>
      <c r="T95" s="93"/>
      <c r="U95" s="93"/>
      <c r="V95" s="93"/>
      <c r="W95" s="93"/>
      <c r="X95" s="93"/>
      <c r="Y95" s="93"/>
      <c r="Z95" s="93"/>
      <c r="AA95" s="93"/>
    </row>
    <row r="96" spans="1:27" s="113" customFormat="1" ht="15.75">
      <c r="A96" s="215" t="s">
        <v>529</v>
      </c>
      <c r="B96" s="44">
        <v>9914</v>
      </c>
      <c r="C96" s="13" t="s">
        <v>530</v>
      </c>
      <c r="D96" s="13" t="s">
        <v>531</v>
      </c>
      <c r="E96" s="13" t="s">
        <v>532</v>
      </c>
      <c r="F96" s="13" t="s">
        <v>533</v>
      </c>
      <c r="G96" s="12" t="s">
        <v>534</v>
      </c>
      <c r="H96" s="12" t="s">
        <v>53</v>
      </c>
      <c r="I96" s="12" t="s">
        <v>535</v>
      </c>
      <c r="J96" s="14">
        <v>413800</v>
      </c>
      <c r="K96" s="225">
        <v>82600</v>
      </c>
      <c r="L96" s="85">
        <f aca="true" t="shared" si="10" ref="L96:L127">K96/43560</f>
        <v>1.89623507805326</v>
      </c>
      <c r="M96" s="80">
        <f aca="true" t="shared" si="11" ref="M96:M127">J96/K96</f>
        <v>5.009685230024213</v>
      </c>
      <c r="N96" s="77">
        <f aca="true" t="shared" si="12" ref="N96:N127">M96*43560</f>
        <v>218221.88861985473</v>
      </c>
      <c r="O96" s="70"/>
      <c r="P96" s="144"/>
      <c r="Q96" s="15" t="s">
        <v>225</v>
      </c>
      <c r="R96" s="11"/>
      <c r="S96" s="1"/>
      <c r="T96" s="93"/>
      <c r="U96" s="93"/>
      <c r="V96" s="93"/>
      <c r="W96" s="93"/>
      <c r="X96" s="93"/>
      <c r="Y96" s="93"/>
      <c r="Z96" s="93"/>
      <c r="AA96" s="93"/>
    </row>
    <row r="97" spans="1:27" s="94" customFormat="1" ht="15.75">
      <c r="A97" s="215" t="s">
        <v>536</v>
      </c>
      <c r="B97" s="44">
        <v>9912</v>
      </c>
      <c r="C97" s="13" t="s">
        <v>537</v>
      </c>
      <c r="D97" s="13" t="s">
        <v>538</v>
      </c>
      <c r="E97" s="13" t="s">
        <v>539</v>
      </c>
      <c r="F97" s="13" t="s">
        <v>540</v>
      </c>
      <c r="G97" s="12" t="s">
        <v>541</v>
      </c>
      <c r="H97" s="12" t="s">
        <v>53</v>
      </c>
      <c r="I97" s="12" t="s">
        <v>542</v>
      </c>
      <c r="J97" s="14">
        <v>50000</v>
      </c>
      <c r="K97" s="225">
        <v>7986</v>
      </c>
      <c r="L97" s="85">
        <f t="shared" si="10"/>
        <v>0.18333333333333332</v>
      </c>
      <c r="M97" s="80">
        <f t="shared" si="11"/>
        <v>6.260956674179814</v>
      </c>
      <c r="N97" s="77">
        <f t="shared" si="12"/>
        <v>272727.2727272727</v>
      </c>
      <c r="O97" s="70"/>
      <c r="P97" s="144"/>
      <c r="Q97" s="15" t="s">
        <v>543</v>
      </c>
      <c r="R97" s="11"/>
      <c r="S97" s="16"/>
      <c r="T97" s="93"/>
      <c r="U97" s="108"/>
      <c r="W97" s="93"/>
      <c r="X97" s="93"/>
      <c r="Y97" s="93"/>
      <c r="Z97" s="93"/>
      <c r="AA97" s="93"/>
    </row>
    <row r="98" spans="1:27" s="94" customFormat="1" ht="15.75">
      <c r="A98" s="215" t="s">
        <v>544</v>
      </c>
      <c r="B98" s="44">
        <v>9937</v>
      </c>
      <c r="C98" s="13" t="s">
        <v>545</v>
      </c>
      <c r="D98" s="13" t="s">
        <v>546</v>
      </c>
      <c r="E98" s="13" t="s">
        <v>547</v>
      </c>
      <c r="F98" s="13" t="s">
        <v>548</v>
      </c>
      <c r="G98" s="12" t="s">
        <v>549</v>
      </c>
      <c r="H98" s="12" t="s">
        <v>53</v>
      </c>
      <c r="I98" s="12" t="s">
        <v>550</v>
      </c>
      <c r="J98" s="14">
        <v>2100000</v>
      </c>
      <c r="K98" s="225">
        <v>185144</v>
      </c>
      <c r="L98" s="85">
        <f t="shared" si="10"/>
        <v>4.250321395775941</v>
      </c>
      <c r="M98" s="80">
        <f t="shared" si="11"/>
        <v>11.34252257702113</v>
      </c>
      <c r="N98" s="77">
        <f t="shared" si="12"/>
        <v>494080.2834550404</v>
      </c>
      <c r="O98" s="70"/>
      <c r="P98" s="144"/>
      <c r="Q98" s="15" t="s">
        <v>551</v>
      </c>
      <c r="R98" s="11"/>
      <c r="S98" s="16" t="s">
        <v>552</v>
      </c>
      <c r="T98" s="93"/>
      <c r="U98" s="93"/>
      <c r="V98" s="93"/>
      <c r="W98" s="93"/>
      <c r="X98" s="93"/>
      <c r="Y98" s="93"/>
      <c r="Z98" s="93"/>
      <c r="AA98" s="93"/>
    </row>
    <row r="99" spans="1:27" ht="15.75">
      <c r="A99" s="216" t="s">
        <v>553</v>
      </c>
      <c r="B99" s="46">
        <v>9914</v>
      </c>
      <c r="C99" s="47" t="s">
        <v>1011</v>
      </c>
      <c r="D99" s="48" t="s">
        <v>554</v>
      </c>
      <c r="E99" s="48" t="s">
        <v>555</v>
      </c>
      <c r="F99" s="48" t="s">
        <v>212</v>
      </c>
      <c r="G99" s="49" t="s">
        <v>556</v>
      </c>
      <c r="H99" s="49" t="s">
        <v>53</v>
      </c>
      <c r="I99" s="49" t="s">
        <v>557</v>
      </c>
      <c r="J99" s="50">
        <v>1150000</v>
      </c>
      <c r="K99" s="226">
        <v>80410</v>
      </c>
      <c r="L99" s="85">
        <f t="shared" si="10"/>
        <v>1.845959595959596</v>
      </c>
      <c r="M99" s="80">
        <f t="shared" si="11"/>
        <v>14.301703768188036</v>
      </c>
      <c r="N99" s="77">
        <f t="shared" si="12"/>
        <v>622982.2161422708</v>
      </c>
      <c r="O99" s="71"/>
      <c r="P99" s="144"/>
      <c r="Q99" s="51" t="s">
        <v>71</v>
      </c>
      <c r="R99" s="52"/>
      <c r="S99" s="53" t="s">
        <v>558</v>
      </c>
      <c r="T99" s="11"/>
      <c r="U99" s="11"/>
      <c r="V99" s="11"/>
      <c r="W99" s="11"/>
      <c r="X99" s="11"/>
      <c r="Y99" s="11"/>
      <c r="Z99" s="11"/>
      <c r="AA99" s="11"/>
    </row>
    <row r="100" spans="1:27" ht="15.75">
      <c r="A100" s="215" t="s">
        <v>559</v>
      </c>
      <c r="B100" s="55" t="s">
        <v>560</v>
      </c>
      <c r="C100" s="13" t="s">
        <v>561</v>
      </c>
      <c r="D100" s="13" t="s">
        <v>562</v>
      </c>
      <c r="E100" s="13" t="s">
        <v>563</v>
      </c>
      <c r="F100" s="20" t="s">
        <v>564</v>
      </c>
      <c r="G100" s="12" t="s">
        <v>565</v>
      </c>
      <c r="H100" s="12" t="s">
        <v>53</v>
      </c>
      <c r="I100" s="12" t="s">
        <v>566</v>
      </c>
      <c r="J100" s="14">
        <v>494054</v>
      </c>
      <c r="K100" s="225">
        <v>130014</v>
      </c>
      <c r="L100" s="85">
        <f t="shared" si="10"/>
        <v>2.984710743801653</v>
      </c>
      <c r="M100" s="80">
        <f t="shared" si="11"/>
        <v>3.8000061531835034</v>
      </c>
      <c r="N100" s="77">
        <f t="shared" si="12"/>
        <v>165528.2680326734</v>
      </c>
      <c r="O100" s="70"/>
      <c r="P100" s="144"/>
      <c r="Q100" s="15" t="s">
        <v>225</v>
      </c>
      <c r="R100" s="11"/>
      <c r="S100" s="16" t="s">
        <v>567</v>
      </c>
      <c r="T100" s="11"/>
      <c r="U100" s="11"/>
      <c r="V100" s="11"/>
      <c r="W100" s="11"/>
      <c r="X100" s="11"/>
      <c r="Y100" s="11"/>
      <c r="Z100" s="11"/>
      <c r="AA100" s="11"/>
    </row>
    <row r="101" spans="1:27" ht="15.75">
      <c r="A101" s="215" t="s">
        <v>568</v>
      </c>
      <c r="B101" s="55" t="s">
        <v>560</v>
      </c>
      <c r="C101" s="13" t="s">
        <v>569</v>
      </c>
      <c r="D101" s="13" t="s">
        <v>570</v>
      </c>
      <c r="E101" s="13" t="s">
        <v>571</v>
      </c>
      <c r="F101" s="13" t="s">
        <v>572</v>
      </c>
      <c r="G101" s="12" t="s">
        <v>573</v>
      </c>
      <c r="H101" s="12" t="s">
        <v>53</v>
      </c>
      <c r="I101" s="12" t="s">
        <v>574</v>
      </c>
      <c r="J101" s="14">
        <v>200000</v>
      </c>
      <c r="K101" s="225">
        <v>130708</v>
      </c>
      <c r="L101" s="85">
        <f t="shared" si="10"/>
        <v>3.0006427915518823</v>
      </c>
      <c r="M101" s="80">
        <f t="shared" si="11"/>
        <v>1.5301282247452337</v>
      </c>
      <c r="N101" s="77">
        <f t="shared" si="12"/>
        <v>66652.38546990238</v>
      </c>
      <c r="O101" s="70"/>
      <c r="P101" s="144"/>
      <c r="Q101" s="15" t="s">
        <v>575</v>
      </c>
      <c r="R101" s="11"/>
      <c r="S101" s="17" t="s">
        <v>576</v>
      </c>
      <c r="T101" s="11"/>
      <c r="U101" s="11"/>
      <c r="V101" s="11"/>
      <c r="W101" s="36"/>
      <c r="X101" s="36"/>
      <c r="Y101" s="36"/>
      <c r="Z101" s="36"/>
      <c r="AA101" s="36"/>
    </row>
    <row r="102" spans="1:27" s="82" customFormat="1" ht="15.75">
      <c r="A102" s="215" t="s">
        <v>577</v>
      </c>
      <c r="B102" s="55" t="s">
        <v>578</v>
      </c>
      <c r="C102" s="86" t="s">
        <v>579</v>
      </c>
      <c r="D102" s="86" t="s">
        <v>777</v>
      </c>
      <c r="E102" s="86" t="s">
        <v>580</v>
      </c>
      <c r="F102" s="86" t="s">
        <v>581</v>
      </c>
      <c r="G102" s="55" t="s">
        <v>582</v>
      </c>
      <c r="H102" s="55" t="s">
        <v>53</v>
      </c>
      <c r="I102" s="55" t="s">
        <v>583</v>
      </c>
      <c r="J102" s="108">
        <v>2375000</v>
      </c>
      <c r="K102" s="228">
        <v>196333</v>
      </c>
      <c r="L102" s="88">
        <f t="shared" si="10"/>
        <v>4.507185491276401</v>
      </c>
      <c r="M102" s="89">
        <f t="shared" si="11"/>
        <v>12.096794731400223</v>
      </c>
      <c r="N102" s="90">
        <f t="shared" si="12"/>
        <v>526936.3784997937</v>
      </c>
      <c r="O102" s="112"/>
      <c r="P102" s="143"/>
      <c r="Q102" s="92" t="s">
        <v>55</v>
      </c>
      <c r="R102" s="93"/>
      <c r="S102" s="108" t="s">
        <v>584</v>
      </c>
      <c r="T102" s="81"/>
      <c r="U102" s="81"/>
      <c r="V102" s="81"/>
      <c r="W102" s="81"/>
      <c r="X102" s="81"/>
      <c r="Y102" s="81"/>
      <c r="Z102" s="81"/>
      <c r="AA102" s="81"/>
    </row>
    <row r="103" spans="1:22" ht="15.75">
      <c r="A103" s="215" t="s">
        <v>585</v>
      </c>
      <c r="B103" s="55" t="s">
        <v>412</v>
      </c>
      <c r="C103" s="13" t="s">
        <v>586</v>
      </c>
      <c r="D103" s="13" t="s">
        <v>587</v>
      </c>
      <c r="E103" s="13" t="s">
        <v>588</v>
      </c>
      <c r="F103" s="13" t="s">
        <v>589</v>
      </c>
      <c r="G103" s="12" t="s">
        <v>590</v>
      </c>
      <c r="H103" s="12" t="s">
        <v>53</v>
      </c>
      <c r="I103" s="12" t="s">
        <v>591</v>
      </c>
      <c r="J103" s="16">
        <v>60000</v>
      </c>
      <c r="K103" s="225">
        <v>2178</v>
      </c>
      <c r="L103" s="85">
        <f t="shared" si="10"/>
        <v>0.05</v>
      </c>
      <c r="M103" s="80">
        <f t="shared" si="11"/>
        <v>27.548209366391184</v>
      </c>
      <c r="N103" s="77">
        <f t="shared" si="12"/>
        <v>1200000</v>
      </c>
      <c r="O103" s="70"/>
      <c r="P103" s="144"/>
      <c r="Q103" s="15" t="s">
        <v>592</v>
      </c>
      <c r="R103" s="11"/>
      <c r="S103" s="16" t="s">
        <v>593</v>
      </c>
      <c r="T103" s="11"/>
      <c r="U103" s="11"/>
      <c r="V103" s="11"/>
    </row>
    <row r="104" spans="1:27" ht="15.75">
      <c r="A104" s="215" t="s">
        <v>594</v>
      </c>
      <c r="B104" s="55" t="s">
        <v>595</v>
      </c>
      <c r="C104" s="13" t="s">
        <v>596</v>
      </c>
      <c r="D104" s="13" t="s">
        <v>597</v>
      </c>
      <c r="E104" s="13" t="s">
        <v>598</v>
      </c>
      <c r="F104" s="13" t="s">
        <v>599</v>
      </c>
      <c r="G104" s="12" t="s">
        <v>600</v>
      </c>
      <c r="H104" s="12" t="s">
        <v>53</v>
      </c>
      <c r="I104" s="12" t="s">
        <v>601</v>
      </c>
      <c r="J104" s="16">
        <v>410000</v>
      </c>
      <c r="K104" s="225">
        <v>104609</v>
      </c>
      <c r="L104" s="85">
        <f t="shared" si="10"/>
        <v>2.4014921946740126</v>
      </c>
      <c r="M104" s="80">
        <f t="shared" si="11"/>
        <v>3.919356843101454</v>
      </c>
      <c r="N104" s="77">
        <f t="shared" si="12"/>
        <v>170727.18408549935</v>
      </c>
      <c r="O104" s="70"/>
      <c r="P104" s="144"/>
      <c r="Q104" s="15" t="s">
        <v>63</v>
      </c>
      <c r="R104" s="11"/>
      <c r="S104" s="16" t="s">
        <v>602</v>
      </c>
      <c r="T104" s="11"/>
      <c r="U104" s="11"/>
      <c r="V104" s="11"/>
      <c r="W104" s="11"/>
      <c r="X104" s="11"/>
      <c r="Y104" s="11"/>
      <c r="Z104" s="11"/>
      <c r="AA104" s="11"/>
    </row>
    <row r="105" spans="1:27" ht="15.75">
      <c r="A105" s="215" t="s">
        <v>603</v>
      </c>
      <c r="B105" s="55" t="s">
        <v>604</v>
      </c>
      <c r="C105" s="13" t="s">
        <v>605</v>
      </c>
      <c r="D105" s="13" t="s">
        <v>606</v>
      </c>
      <c r="E105" s="13" t="s">
        <v>607</v>
      </c>
      <c r="F105" s="13" t="s">
        <v>608</v>
      </c>
      <c r="G105" s="12" t="s">
        <v>609</v>
      </c>
      <c r="H105" s="12" t="s">
        <v>53</v>
      </c>
      <c r="I105" s="12" t="s">
        <v>610</v>
      </c>
      <c r="J105" s="16">
        <v>3600000</v>
      </c>
      <c r="K105" s="225">
        <v>43553</v>
      </c>
      <c r="L105" s="85">
        <f t="shared" si="10"/>
        <v>0.9998393021120294</v>
      </c>
      <c r="M105" s="80">
        <f t="shared" si="11"/>
        <v>82.6579110509035</v>
      </c>
      <c r="N105" s="77">
        <f t="shared" si="12"/>
        <v>3600578.605377356</v>
      </c>
      <c r="O105" s="70"/>
      <c r="P105" s="144"/>
      <c r="Q105" s="15" t="s">
        <v>55</v>
      </c>
      <c r="R105" s="11"/>
      <c r="S105" s="17" t="s">
        <v>611</v>
      </c>
      <c r="T105" s="11"/>
      <c r="U105" s="11"/>
      <c r="V105" s="11"/>
      <c r="W105" s="11"/>
      <c r="X105" s="11"/>
      <c r="Y105" s="11"/>
      <c r="Z105" s="11"/>
      <c r="AA105" s="11"/>
    </row>
    <row r="106" spans="1:27" ht="15.75">
      <c r="A106" s="215" t="s">
        <v>612</v>
      </c>
      <c r="B106" s="55" t="s">
        <v>595</v>
      </c>
      <c r="C106" s="13" t="s">
        <v>1005</v>
      </c>
      <c r="D106" s="13" t="s">
        <v>613</v>
      </c>
      <c r="E106" s="13" t="s">
        <v>51</v>
      </c>
      <c r="F106" s="13" t="s">
        <v>614</v>
      </c>
      <c r="G106" s="12" t="s">
        <v>615</v>
      </c>
      <c r="H106" s="12" t="s">
        <v>491</v>
      </c>
      <c r="I106" s="12" t="s">
        <v>616</v>
      </c>
      <c r="J106" s="16">
        <v>3483500</v>
      </c>
      <c r="K106" s="225">
        <v>71646</v>
      </c>
      <c r="L106" s="85">
        <f t="shared" si="10"/>
        <v>1.6447658402203857</v>
      </c>
      <c r="M106" s="80">
        <f t="shared" si="11"/>
        <v>48.620997683052785</v>
      </c>
      <c r="N106" s="77">
        <f t="shared" si="12"/>
        <v>2117930.6590737794</v>
      </c>
      <c r="O106" s="70"/>
      <c r="P106" s="144"/>
      <c r="Q106" s="15" t="s">
        <v>55</v>
      </c>
      <c r="R106" s="11"/>
      <c r="S106" s="17" t="s">
        <v>617</v>
      </c>
      <c r="T106" s="36"/>
      <c r="U106" s="36"/>
      <c r="V106" s="36"/>
      <c r="W106" s="36"/>
      <c r="X106" s="36"/>
      <c r="Y106" s="36"/>
      <c r="Z106" s="36"/>
      <c r="AA106" s="36"/>
    </row>
    <row r="107" spans="1:27" ht="15.75">
      <c r="A107" s="215" t="s">
        <v>618</v>
      </c>
      <c r="B107" s="55" t="s">
        <v>619</v>
      </c>
      <c r="C107" s="13" t="s">
        <v>620</v>
      </c>
      <c r="D107" s="13" t="s">
        <v>621</v>
      </c>
      <c r="E107" s="13" t="s">
        <v>622</v>
      </c>
      <c r="F107" s="13" t="s">
        <v>623</v>
      </c>
      <c r="G107" s="12" t="s">
        <v>624</v>
      </c>
      <c r="H107" s="12" t="s">
        <v>53</v>
      </c>
      <c r="I107" s="12" t="s">
        <v>535</v>
      </c>
      <c r="J107" s="16">
        <v>2153470</v>
      </c>
      <c r="K107" s="225">
        <v>146239</v>
      </c>
      <c r="L107" s="85">
        <f t="shared" si="10"/>
        <v>3.3571854912764003</v>
      </c>
      <c r="M107" s="80">
        <f t="shared" si="11"/>
        <v>14.725688769753623</v>
      </c>
      <c r="N107" s="77">
        <f t="shared" si="12"/>
        <v>641451.0028104678</v>
      </c>
      <c r="O107" s="70"/>
      <c r="P107" s="144"/>
      <c r="Q107" s="15" t="s">
        <v>55</v>
      </c>
      <c r="R107" s="11"/>
      <c r="S107" s="16"/>
      <c r="T107" s="11"/>
      <c r="U107" s="11"/>
      <c r="V107" s="11"/>
      <c r="W107" s="36"/>
      <c r="X107" s="36"/>
      <c r="Y107" s="36"/>
      <c r="Z107" s="36"/>
      <c r="AA107" s="36"/>
    </row>
    <row r="108" spans="1:27" ht="15.75">
      <c r="A108" s="215" t="s">
        <v>625</v>
      </c>
      <c r="B108" s="55" t="s">
        <v>455</v>
      </c>
      <c r="C108" s="13" t="s">
        <v>626</v>
      </c>
      <c r="D108" s="13" t="s">
        <v>627</v>
      </c>
      <c r="E108" s="13" t="s">
        <v>628</v>
      </c>
      <c r="F108" s="13" t="s">
        <v>629</v>
      </c>
      <c r="G108" s="12" t="s">
        <v>630</v>
      </c>
      <c r="H108" s="12" t="s">
        <v>53</v>
      </c>
      <c r="I108" s="12" t="s">
        <v>519</v>
      </c>
      <c r="J108" s="16">
        <v>460000</v>
      </c>
      <c r="K108" s="225">
        <v>95784</v>
      </c>
      <c r="L108" s="85">
        <f t="shared" si="10"/>
        <v>2.1988980716253446</v>
      </c>
      <c r="M108" s="80">
        <f t="shared" si="11"/>
        <v>4.802472229182327</v>
      </c>
      <c r="N108" s="77">
        <f t="shared" si="12"/>
        <v>209195.69030318217</v>
      </c>
      <c r="O108" s="70"/>
      <c r="P108" s="144"/>
      <c r="Q108" s="15" t="s">
        <v>143</v>
      </c>
      <c r="R108" s="11"/>
      <c r="S108" s="16"/>
      <c r="T108" s="11"/>
      <c r="U108" s="16"/>
      <c r="W108" s="11"/>
      <c r="X108" s="11"/>
      <c r="Y108" s="11"/>
      <c r="Z108" s="11"/>
      <c r="AA108" s="11"/>
    </row>
    <row r="109" spans="1:27" ht="15.75">
      <c r="A109" s="215" t="s">
        <v>631</v>
      </c>
      <c r="B109" s="55" t="s">
        <v>479</v>
      </c>
      <c r="C109" s="13" t="s">
        <v>1007</v>
      </c>
      <c r="D109" s="13" t="s">
        <v>632</v>
      </c>
      <c r="E109" s="13" t="s">
        <v>204</v>
      </c>
      <c r="F109" s="13" t="s">
        <v>633</v>
      </c>
      <c r="G109" s="12" t="s">
        <v>634</v>
      </c>
      <c r="H109" s="12" t="s">
        <v>53</v>
      </c>
      <c r="I109" s="12" t="s">
        <v>526</v>
      </c>
      <c r="J109" s="16">
        <v>325000</v>
      </c>
      <c r="K109" s="225">
        <v>28340</v>
      </c>
      <c r="L109" s="85">
        <f t="shared" si="10"/>
        <v>0.6505968778696052</v>
      </c>
      <c r="M109" s="80">
        <f t="shared" si="11"/>
        <v>11.46788990825688</v>
      </c>
      <c r="N109" s="77">
        <f t="shared" si="12"/>
        <v>499541.2844036697</v>
      </c>
      <c r="O109" s="73"/>
      <c r="P109" s="144"/>
      <c r="Q109" s="15" t="s">
        <v>55</v>
      </c>
      <c r="R109" s="11"/>
      <c r="S109" s="16"/>
      <c r="T109" s="11"/>
      <c r="U109" s="11"/>
      <c r="V109" s="11"/>
      <c r="W109" s="11"/>
      <c r="X109" s="11"/>
      <c r="Y109" s="11"/>
      <c r="Z109" s="11"/>
      <c r="AA109" s="11"/>
    </row>
    <row r="110" spans="1:27" ht="15.75">
      <c r="A110" s="215" t="s">
        <v>635</v>
      </c>
      <c r="B110" s="55" t="s">
        <v>479</v>
      </c>
      <c r="C110" s="13" t="s">
        <v>636</v>
      </c>
      <c r="D110" s="13" t="s">
        <v>637</v>
      </c>
      <c r="E110" s="13" t="s">
        <v>482</v>
      </c>
      <c r="F110" s="13" t="s">
        <v>638</v>
      </c>
      <c r="G110" s="12" t="s">
        <v>639</v>
      </c>
      <c r="H110" s="12" t="s">
        <v>53</v>
      </c>
      <c r="I110" s="12" t="s">
        <v>466</v>
      </c>
      <c r="J110" s="16">
        <v>300000</v>
      </c>
      <c r="K110" s="225">
        <v>54462</v>
      </c>
      <c r="L110" s="85">
        <f t="shared" si="10"/>
        <v>1.250275482093664</v>
      </c>
      <c r="M110" s="80">
        <f t="shared" si="11"/>
        <v>5.508427894678858</v>
      </c>
      <c r="N110" s="77">
        <f t="shared" si="12"/>
        <v>239947.11909221107</v>
      </c>
      <c r="O110" s="70"/>
      <c r="P110" s="144"/>
      <c r="Q110" s="15" t="s">
        <v>55</v>
      </c>
      <c r="R110" s="11"/>
      <c r="S110" s="16"/>
      <c r="T110" s="11"/>
      <c r="U110" s="11"/>
      <c r="V110" s="11"/>
      <c r="W110" s="11"/>
      <c r="X110" s="11"/>
      <c r="Y110" s="11"/>
      <c r="Z110" s="11"/>
      <c r="AA110" s="11"/>
    </row>
    <row r="111" spans="1:27" ht="15.75">
      <c r="A111" s="217" t="s">
        <v>647</v>
      </c>
      <c r="B111" s="12" t="s">
        <v>640</v>
      </c>
      <c r="C111" s="13" t="s">
        <v>641</v>
      </c>
      <c r="D111" s="13" t="s">
        <v>642</v>
      </c>
      <c r="E111" s="13" t="s">
        <v>643</v>
      </c>
      <c r="F111" s="13" t="s">
        <v>644</v>
      </c>
      <c r="G111" s="12" t="s">
        <v>645</v>
      </c>
      <c r="H111" s="12" t="s">
        <v>53</v>
      </c>
      <c r="I111" s="12" t="s">
        <v>460</v>
      </c>
      <c r="J111" s="16">
        <v>200000</v>
      </c>
      <c r="K111" s="225">
        <v>20650</v>
      </c>
      <c r="L111" s="85">
        <f t="shared" si="10"/>
        <v>0.474058769513315</v>
      </c>
      <c r="M111" s="80">
        <f t="shared" si="11"/>
        <v>9.685230024213075</v>
      </c>
      <c r="N111" s="77">
        <f t="shared" si="12"/>
        <v>421888.61985472153</v>
      </c>
      <c r="O111" s="70"/>
      <c r="P111" s="144"/>
      <c r="Q111" s="15" t="s">
        <v>63</v>
      </c>
      <c r="R111" s="11"/>
      <c r="S111" s="16" t="s">
        <v>646</v>
      </c>
      <c r="T111" s="36"/>
      <c r="U111" s="36"/>
      <c r="V111" s="36"/>
      <c r="W111" s="11"/>
      <c r="X111" s="11"/>
      <c r="Y111" s="11"/>
      <c r="Z111" s="11"/>
      <c r="AA111" s="11"/>
    </row>
    <row r="112" spans="1:27" ht="15.75">
      <c r="A112" s="215" t="s">
        <v>648</v>
      </c>
      <c r="B112" s="43">
        <v>9921</v>
      </c>
      <c r="C112" s="107" t="s">
        <v>649</v>
      </c>
      <c r="D112" s="109" t="s">
        <v>650</v>
      </c>
      <c r="E112" s="110" t="s">
        <v>651</v>
      </c>
      <c r="F112" s="110" t="s">
        <v>652</v>
      </c>
      <c r="G112" s="111">
        <v>5224031</v>
      </c>
      <c r="H112" s="44" t="s">
        <v>53</v>
      </c>
      <c r="I112" s="45" t="s">
        <v>653</v>
      </c>
      <c r="J112" s="94">
        <v>960000</v>
      </c>
      <c r="K112" s="229">
        <v>139436</v>
      </c>
      <c r="L112" s="88">
        <f t="shared" si="10"/>
        <v>3.201010101010101</v>
      </c>
      <c r="M112" s="89">
        <f t="shared" si="11"/>
        <v>6.884879084311081</v>
      </c>
      <c r="N112" s="90">
        <f t="shared" si="12"/>
        <v>299905.3329125907</v>
      </c>
      <c r="O112" s="104">
        <v>80</v>
      </c>
      <c r="P112" s="143">
        <f>J112/O112</f>
        <v>12000</v>
      </c>
      <c r="Q112" s="44" t="s">
        <v>55</v>
      </c>
      <c r="R112" s="99"/>
      <c r="S112" s="108" t="s">
        <v>654</v>
      </c>
      <c r="T112" s="36"/>
      <c r="U112" s="36"/>
      <c r="V112" s="36"/>
      <c r="W112" s="11"/>
      <c r="X112" s="11"/>
      <c r="Y112" s="11"/>
      <c r="Z112" s="11"/>
      <c r="AA112" s="11"/>
    </row>
    <row r="113" spans="1:27" s="94" customFormat="1" ht="15.75">
      <c r="A113" s="215" t="s">
        <v>655</v>
      </c>
      <c r="B113" s="44">
        <v>9925</v>
      </c>
      <c r="C113" s="95" t="s">
        <v>656</v>
      </c>
      <c r="D113" s="95" t="s">
        <v>657</v>
      </c>
      <c r="E113" s="86" t="s">
        <v>658</v>
      </c>
      <c r="F113" s="86" t="s">
        <v>659</v>
      </c>
      <c r="G113" s="55" t="s">
        <v>660</v>
      </c>
      <c r="H113" s="55" t="s">
        <v>661</v>
      </c>
      <c r="I113" s="55" t="s">
        <v>662</v>
      </c>
      <c r="J113" s="87">
        <v>525000</v>
      </c>
      <c r="K113" s="228">
        <v>43728</v>
      </c>
      <c r="L113" s="88">
        <f t="shared" si="10"/>
        <v>1.0038567493112949</v>
      </c>
      <c r="M113" s="89">
        <f t="shared" si="11"/>
        <v>12.006037321624587</v>
      </c>
      <c r="N113" s="90">
        <f t="shared" si="12"/>
        <v>522982.985729967</v>
      </c>
      <c r="O113" s="91"/>
      <c r="P113" s="143"/>
      <c r="Q113" s="92" t="s">
        <v>63</v>
      </c>
      <c r="R113" s="93"/>
      <c r="S113" s="99" t="s">
        <v>663</v>
      </c>
      <c r="T113" s="93"/>
      <c r="U113" s="93"/>
      <c r="V113" s="93"/>
      <c r="W113" s="93"/>
      <c r="X113" s="93"/>
      <c r="Y113" s="93"/>
      <c r="Z113" s="93"/>
      <c r="AA113" s="93"/>
    </row>
    <row r="114" spans="1:27" ht="15.75">
      <c r="A114" s="218" t="s">
        <v>664</v>
      </c>
      <c r="B114" s="58">
        <v>9921</v>
      </c>
      <c r="C114" s="65" t="s">
        <v>665</v>
      </c>
      <c r="D114" s="65" t="s">
        <v>666</v>
      </c>
      <c r="E114" s="59" t="s">
        <v>667</v>
      </c>
      <c r="F114" s="59" t="s">
        <v>668</v>
      </c>
      <c r="G114" s="60" t="s">
        <v>669</v>
      </c>
      <c r="H114" s="60" t="s">
        <v>53</v>
      </c>
      <c r="I114" s="60" t="s">
        <v>670</v>
      </c>
      <c r="J114" s="61">
        <v>120000</v>
      </c>
      <c r="K114" s="233">
        <v>37636</v>
      </c>
      <c r="L114" s="85">
        <f t="shared" si="10"/>
        <v>0.8640036730945821</v>
      </c>
      <c r="M114" s="80">
        <f t="shared" si="11"/>
        <v>3.1884366032522053</v>
      </c>
      <c r="N114" s="77">
        <f t="shared" si="12"/>
        <v>138888.29843766606</v>
      </c>
      <c r="O114" s="74"/>
      <c r="P114" s="144"/>
      <c r="Q114" s="62" t="s">
        <v>143</v>
      </c>
      <c r="R114" s="63"/>
      <c r="S114" s="64" t="s">
        <v>671</v>
      </c>
      <c r="T114" s="11"/>
      <c r="U114" s="11"/>
      <c r="V114" s="11"/>
      <c r="W114" s="11"/>
      <c r="X114" s="11"/>
      <c r="Y114" s="11"/>
      <c r="Z114" s="11"/>
      <c r="AA114" s="11"/>
    </row>
    <row r="115" spans="1:27" ht="15.75">
      <c r="A115" s="219" t="s">
        <v>672</v>
      </c>
      <c r="B115" s="44">
        <v>9921</v>
      </c>
      <c r="C115" s="95" t="s">
        <v>1006</v>
      </c>
      <c r="D115" s="95" t="s">
        <v>673</v>
      </c>
      <c r="E115" s="86" t="s">
        <v>674</v>
      </c>
      <c r="F115" s="86" t="s">
        <v>675</v>
      </c>
      <c r="G115" s="55" t="s">
        <v>676</v>
      </c>
      <c r="H115" s="55" t="s">
        <v>53</v>
      </c>
      <c r="I115" s="55" t="s">
        <v>677</v>
      </c>
      <c r="J115" s="96">
        <v>1750000</v>
      </c>
      <c r="K115" s="228">
        <v>259037</v>
      </c>
      <c r="L115" s="88">
        <f t="shared" si="10"/>
        <v>5.946671258034894</v>
      </c>
      <c r="M115" s="89">
        <f t="shared" si="11"/>
        <v>6.7557916436648044</v>
      </c>
      <c r="N115" s="90">
        <f t="shared" si="12"/>
        <v>294282.28399803885</v>
      </c>
      <c r="O115" s="91"/>
      <c r="P115" s="143"/>
      <c r="Q115" s="92" t="s">
        <v>79</v>
      </c>
      <c r="R115" s="97"/>
      <c r="S115" s="98" t="s">
        <v>678</v>
      </c>
      <c r="T115" s="11"/>
      <c r="U115" s="11"/>
      <c r="V115" s="11"/>
      <c r="W115" s="11"/>
      <c r="X115" s="11"/>
      <c r="Y115" s="11"/>
      <c r="Z115" s="11"/>
      <c r="AA115" s="11"/>
    </row>
    <row r="116" spans="1:27" ht="15.75">
      <c r="A116" s="215" t="s">
        <v>679</v>
      </c>
      <c r="B116" s="44">
        <v>9922</v>
      </c>
      <c r="C116" s="86" t="s">
        <v>680</v>
      </c>
      <c r="D116" s="95" t="s">
        <v>681</v>
      </c>
      <c r="E116" s="86" t="s">
        <v>682</v>
      </c>
      <c r="F116" s="86" t="s">
        <v>683</v>
      </c>
      <c r="G116" s="55" t="s">
        <v>684</v>
      </c>
      <c r="H116" s="55" t="s">
        <v>53</v>
      </c>
      <c r="I116" s="55" t="s">
        <v>685</v>
      </c>
      <c r="J116" s="87">
        <v>2100000</v>
      </c>
      <c r="K116" s="228">
        <v>244570</v>
      </c>
      <c r="L116" s="88">
        <f t="shared" si="10"/>
        <v>5.61455463728191</v>
      </c>
      <c r="M116" s="89">
        <f t="shared" si="11"/>
        <v>8.586498752913277</v>
      </c>
      <c r="N116" s="90">
        <f t="shared" si="12"/>
        <v>374027.88567690237</v>
      </c>
      <c r="O116" s="91">
        <v>156</v>
      </c>
      <c r="P116" s="143">
        <f>J116/O116</f>
        <v>13461.538461538461</v>
      </c>
      <c r="Q116" s="92" t="s">
        <v>686</v>
      </c>
      <c r="R116" s="93"/>
      <c r="S116" s="87" t="s">
        <v>687</v>
      </c>
      <c r="T116" s="11"/>
      <c r="U116" s="11"/>
      <c r="V116" s="11"/>
      <c r="W116" s="11"/>
      <c r="X116" s="11"/>
      <c r="Y116" s="11"/>
      <c r="Z116" s="11"/>
      <c r="AA116" s="11"/>
    </row>
    <row r="117" spans="1:27" ht="19.5" customHeight="1">
      <c r="A117" s="215" t="s">
        <v>688</v>
      </c>
      <c r="B117" s="44">
        <v>9914</v>
      </c>
      <c r="C117" s="66" t="s">
        <v>689</v>
      </c>
      <c r="D117" s="66" t="s">
        <v>690</v>
      </c>
      <c r="E117" s="13" t="s">
        <v>691</v>
      </c>
      <c r="F117" s="13" t="s">
        <v>692</v>
      </c>
      <c r="G117" s="12" t="s">
        <v>693</v>
      </c>
      <c r="H117" s="12" t="s">
        <v>53</v>
      </c>
      <c r="I117" s="12" t="s">
        <v>694</v>
      </c>
      <c r="J117" s="14">
        <v>72500</v>
      </c>
      <c r="K117" s="225">
        <v>9720</v>
      </c>
      <c r="L117" s="85">
        <f t="shared" si="10"/>
        <v>0.2231404958677686</v>
      </c>
      <c r="M117" s="80">
        <f t="shared" si="11"/>
        <v>7.458847736625515</v>
      </c>
      <c r="N117" s="77">
        <f t="shared" si="12"/>
        <v>324907.4074074074</v>
      </c>
      <c r="O117" s="70"/>
      <c r="P117" s="144"/>
      <c r="Q117" s="15"/>
      <c r="R117" s="11"/>
      <c r="S117" s="14" t="s">
        <v>695</v>
      </c>
      <c r="T117" s="11"/>
      <c r="U117" s="11"/>
      <c r="V117" s="11"/>
      <c r="W117" s="16"/>
      <c r="X117" s="11"/>
      <c r="Y117" s="16"/>
      <c r="Z117" s="16"/>
      <c r="AA117" s="16"/>
    </row>
    <row r="118" spans="1:27" s="94" customFormat="1" ht="15.75">
      <c r="A118" s="219" t="s">
        <v>696</v>
      </c>
      <c r="B118" s="44">
        <v>9914</v>
      </c>
      <c r="C118" s="95" t="s">
        <v>1010</v>
      </c>
      <c r="D118" s="95" t="s">
        <v>697</v>
      </c>
      <c r="E118" s="86" t="s">
        <v>698</v>
      </c>
      <c r="F118" s="86" t="s">
        <v>699</v>
      </c>
      <c r="G118" s="55" t="s">
        <v>700</v>
      </c>
      <c r="H118" s="55" t="s">
        <v>53</v>
      </c>
      <c r="I118" s="55" t="s">
        <v>701</v>
      </c>
      <c r="J118" s="96">
        <v>800000</v>
      </c>
      <c r="K118" s="228">
        <v>343685</v>
      </c>
      <c r="L118" s="88">
        <f t="shared" si="10"/>
        <v>7.889921946740128</v>
      </c>
      <c r="M118" s="89">
        <f t="shared" si="11"/>
        <v>2.3277128766166695</v>
      </c>
      <c r="N118" s="90">
        <f t="shared" si="12"/>
        <v>101395.17290542212</v>
      </c>
      <c r="O118" s="91"/>
      <c r="P118" s="143"/>
      <c r="Q118" s="92" t="s">
        <v>55</v>
      </c>
      <c r="R118" s="97"/>
      <c r="S118" s="98" t="s">
        <v>702</v>
      </c>
      <c r="T118" s="11"/>
      <c r="U118" s="11"/>
      <c r="V118" s="11"/>
      <c r="W118" s="93"/>
      <c r="X118" s="93"/>
      <c r="Y118" s="93"/>
      <c r="Z118" s="93"/>
      <c r="AA118" s="93"/>
    </row>
    <row r="119" spans="1:27" s="94" customFormat="1" ht="15.75">
      <c r="A119" s="215" t="s">
        <v>703</v>
      </c>
      <c r="B119" s="44">
        <v>9913</v>
      </c>
      <c r="C119" s="66" t="s">
        <v>704</v>
      </c>
      <c r="D119" s="66" t="s">
        <v>705</v>
      </c>
      <c r="E119" s="13" t="s">
        <v>399</v>
      </c>
      <c r="F119" s="13" t="s">
        <v>706</v>
      </c>
      <c r="G119" s="12" t="s">
        <v>707</v>
      </c>
      <c r="H119" s="12" t="s">
        <v>53</v>
      </c>
      <c r="I119" s="12" t="s">
        <v>708</v>
      </c>
      <c r="J119" s="14">
        <v>418285</v>
      </c>
      <c r="K119" s="225">
        <v>50263</v>
      </c>
      <c r="L119" s="85">
        <f t="shared" si="10"/>
        <v>1.1538797061524335</v>
      </c>
      <c r="M119" s="80">
        <f t="shared" si="11"/>
        <v>8.321926665738218</v>
      </c>
      <c r="N119" s="77">
        <f t="shared" si="12"/>
        <v>362503.12555955676</v>
      </c>
      <c r="O119" s="70"/>
      <c r="P119" s="144"/>
      <c r="Q119" s="15" t="s">
        <v>63</v>
      </c>
      <c r="R119" s="11"/>
      <c r="S119" s="16" t="s">
        <v>709</v>
      </c>
      <c r="T119" s="11"/>
      <c r="U119" s="11"/>
      <c r="V119" s="11"/>
      <c r="W119" s="98"/>
      <c r="X119" s="97"/>
      <c r="Y119" s="98"/>
      <c r="Z119" s="98"/>
      <c r="AA119" s="98"/>
    </row>
    <row r="120" spans="1:27" s="94" customFormat="1" ht="16.5" customHeight="1">
      <c r="A120" s="215" t="s">
        <v>710</v>
      </c>
      <c r="B120" s="44">
        <v>9913</v>
      </c>
      <c r="C120" s="95" t="s">
        <v>1008</v>
      </c>
      <c r="D120" s="95" t="s">
        <v>711</v>
      </c>
      <c r="E120" s="86" t="s">
        <v>399</v>
      </c>
      <c r="F120" s="86" t="s">
        <v>712</v>
      </c>
      <c r="G120" s="55" t="s">
        <v>713</v>
      </c>
      <c r="H120" s="55" t="s">
        <v>53</v>
      </c>
      <c r="I120" s="55" t="s">
        <v>714</v>
      </c>
      <c r="J120" s="87">
        <v>1776136</v>
      </c>
      <c r="K120" s="228">
        <v>303557</v>
      </c>
      <c r="L120" s="88">
        <f t="shared" si="10"/>
        <v>6.968709825528007</v>
      </c>
      <c r="M120" s="89">
        <f t="shared" si="11"/>
        <v>5.851079039521408</v>
      </c>
      <c r="N120" s="90">
        <f t="shared" si="12"/>
        <v>254873.00296155253</v>
      </c>
      <c r="O120" s="91"/>
      <c r="P120" s="143"/>
      <c r="Q120" s="92" t="s">
        <v>79</v>
      </c>
      <c r="R120" s="93"/>
      <c r="S120" s="99" t="s">
        <v>715</v>
      </c>
      <c r="T120" s="11"/>
      <c r="U120" s="11"/>
      <c r="V120" s="11"/>
      <c r="W120" s="93"/>
      <c r="X120" s="93"/>
      <c r="Y120" s="93"/>
      <c r="Z120" s="93"/>
      <c r="AA120" s="93"/>
    </row>
    <row r="121" spans="1:22" s="94" customFormat="1" ht="15.75">
      <c r="A121" s="215" t="s">
        <v>716</v>
      </c>
      <c r="B121" s="45" t="s">
        <v>619</v>
      </c>
      <c r="C121" s="66" t="s">
        <v>717</v>
      </c>
      <c r="D121" s="66" t="s">
        <v>718</v>
      </c>
      <c r="E121" s="13" t="s">
        <v>719</v>
      </c>
      <c r="F121" s="13" t="s">
        <v>720</v>
      </c>
      <c r="G121" s="12" t="s">
        <v>721</v>
      </c>
      <c r="H121" s="12" t="s">
        <v>53</v>
      </c>
      <c r="I121" s="12" t="s">
        <v>722</v>
      </c>
      <c r="J121" s="14">
        <v>550000</v>
      </c>
      <c r="K121" s="225">
        <v>19960</v>
      </c>
      <c r="L121" s="85">
        <f t="shared" si="10"/>
        <v>0.45821854912764004</v>
      </c>
      <c r="M121" s="80">
        <f t="shared" si="11"/>
        <v>27.55511022044088</v>
      </c>
      <c r="N121" s="77">
        <f t="shared" si="12"/>
        <v>1200300.6012024048</v>
      </c>
      <c r="O121" s="70">
        <v>31</v>
      </c>
      <c r="P121" s="144">
        <f>J121/O121</f>
        <v>17741.935483870966</v>
      </c>
      <c r="Q121" s="15" t="s">
        <v>102</v>
      </c>
      <c r="R121" s="11"/>
      <c r="S121" s="16" t="s">
        <v>723</v>
      </c>
      <c r="T121" s="11"/>
      <c r="U121" s="11"/>
      <c r="V121" s="11"/>
    </row>
    <row r="122" spans="1:27" s="94" customFormat="1" ht="16.5" customHeight="1">
      <c r="A122" s="218" t="s">
        <v>724</v>
      </c>
      <c r="B122" s="58">
        <v>3112</v>
      </c>
      <c r="C122" s="65" t="s">
        <v>725</v>
      </c>
      <c r="D122" s="65" t="s">
        <v>726</v>
      </c>
      <c r="E122" s="59" t="s">
        <v>727</v>
      </c>
      <c r="F122" s="59" t="s">
        <v>728</v>
      </c>
      <c r="G122" s="60" t="s">
        <v>729</v>
      </c>
      <c r="H122" s="60" t="s">
        <v>53</v>
      </c>
      <c r="I122" s="60" t="s">
        <v>730</v>
      </c>
      <c r="J122" s="61">
        <v>340000</v>
      </c>
      <c r="K122" s="233">
        <v>67818</v>
      </c>
      <c r="L122" s="105">
        <f t="shared" si="10"/>
        <v>1.5568870523415979</v>
      </c>
      <c r="M122" s="106">
        <f t="shared" si="11"/>
        <v>5.013418266536908</v>
      </c>
      <c r="N122" s="79">
        <f t="shared" si="12"/>
        <v>218384.4996903477</v>
      </c>
      <c r="O122" s="74"/>
      <c r="P122" s="142"/>
      <c r="Q122" s="62" t="s">
        <v>731</v>
      </c>
      <c r="R122" s="63"/>
      <c r="S122" s="64" t="s">
        <v>732</v>
      </c>
      <c r="T122" s="11"/>
      <c r="U122" s="16"/>
      <c r="V122" s="11"/>
      <c r="W122" s="100"/>
      <c r="X122" s="100"/>
      <c r="Y122" s="100"/>
      <c r="Z122" s="100"/>
      <c r="AA122" s="100"/>
    </row>
    <row r="123" spans="1:27" s="94" customFormat="1" ht="15.75">
      <c r="A123" s="215" t="s">
        <v>733</v>
      </c>
      <c r="B123" s="44">
        <v>9915</v>
      </c>
      <c r="C123" s="95" t="s">
        <v>734</v>
      </c>
      <c r="D123" s="107" t="s">
        <v>735</v>
      </c>
      <c r="E123" s="86" t="s">
        <v>516</v>
      </c>
      <c r="F123" s="86" t="s">
        <v>736</v>
      </c>
      <c r="G123" s="55" t="s">
        <v>737</v>
      </c>
      <c r="H123" s="55" t="s">
        <v>53</v>
      </c>
      <c r="I123" s="55" t="s">
        <v>738</v>
      </c>
      <c r="J123" s="87">
        <v>170000</v>
      </c>
      <c r="K123" s="228">
        <v>68723</v>
      </c>
      <c r="L123" s="88">
        <f t="shared" si="10"/>
        <v>1.5776629935720845</v>
      </c>
      <c r="M123" s="89">
        <f t="shared" si="11"/>
        <v>2.4736987616955024</v>
      </c>
      <c r="N123" s="90">
        <f t="shared" si="12"/>
        <v>107754.31805945608</v>
      </c>
      <c r="O123" s="91"/>
      <c r="P123" s="143"/>
      <c r="Q123" s="92" t="s">
        <v>225</v>
      </c>
      <c r="R123" s="93"/>
      <c r="S123" s="108"/>
      <c r="T123" s="93"/>
      <c r="U123" s="93"/>
      <c r="V123" s="93"/>
      <c r="W123" s="101"/>
      <c r="X123" s="101"/>
      <c r="Y123" s="101"/>
      <c r="Z123" s="101"/>
      <c r="AA123" s="101"/>
    </row>
    <row r="124" spans="1:27" s="94" customFormat="1" ht="15.75">
      <c r="A124" s="215" t="s">
        <v>739</v>
      </c>
      <c r="B124" s="44">
        <v>9939</v>
      </c>
      <c r="C124" s="66" t="s">
        <v>740</v>
      </c>
      <c r="D124" s="66" t="s">
        <v>741</v>
      </c>
      <c r="E124" s="13" t="s">
        <v>742</v>
      </c>
      <c r="F124" s="13" t="s">
        <v>743</v>
      </c>
      <c r="G124" s="12" t="s">
        <v>744</v>
      </c>
      <c r="H124" s="12" t="s">
        <v>53</v>
      </c>
      <c r="I124" s="12" t="s">
        <v>745</v>
      </c>
      <c r="J124" s="14">
        <v>539000</v>
      </c>
      <c r="K124" s="225">
        <v>98114</v>
      </c>
      <c r="L124" s="85">
        <f t="shared" si="10"/>
        <v>2.2523875114784206</v>
      </c>
      <c r="M124" s="80">
        <f t="shared" si="11"/>
        <v>5.493609474692704</v>
      </c>
      <c r="N124" s="77">
        <f t="shared" si="12"/>
        <v>239301.6287176142</v>
      </c>
      <c r="O124" s="70"/>
      <c r="P124" s="144"/>
      <c r="Q124" s="15" t="s">
        <v>143</v>
      </c>
      <c r="R124" s="11"/>
      <c r="S124" s="16" t="s">
        <v>746</v>
      </c>
      <c r="T124" s="97"/>
      <c r="U124" s="98"/>
      <c r="V124" s="97"/>
      <c r="W124" s="93"/>
      <c r="X124" s="93"/>
      <c r="Y124" s="93"/>
      <c r="Z124" s="93"/>
      <c r="AA124" s="93"/>
    </row>
    <row r="125" spans="1:27" s="94" customFormat="1" ht="15.75">
      <c r="A125" s="215" t="s">
        <v>747</v>
      </c>
      <c r="B125" s="45" t="s">
        <v>560</v>
      </c>
      <c r="C125" s="66" t="s">
        <v>748</v>
      </c>
      <c r="D125" s="66" t="s">
        <v>749</v>
      </c>
      <c r="E125" s="13" t="s">
        <v>750</v>
      </c>
      <c r="F125" s="13" t="s">
        <v>751</v>
      </c>
      <c r="G125" s="12" t="s">
        <v>752</v>
      </c>
      <c r="H125" s="12" t="s">
        <v>53</v>
      </c>
      <c r="I125" s="12" t="s">
        <v>753</v>
      </c>
      <c r="J125" s="14">
        <v>559265</v>
      </c>
      <c r="K125" s="225">
        <v>144543</v>
      </c>
      <c r="L125" s="85">
        <f t="shared" si="10"/>
        <v>3.318250688705234</v>
      </c>
      <c r="M125" s="80">
        <f t="shared" si="11"/>
        <v>3.8691946341227177</v>
      </c>
      <c r="N125" s="77">
        <f t="shared" si="12"/>
        <v>168542.11826238557</v>
      </c>
      <c r="O125" s="70"/>
      <c r="P125" s="144"/>
      <c r="Q125" s="15" t="s">
        <v>225</v>
      </c>
      <c r="R125" s="11"/>
      <c r="S125" s="41" t="s">
        <v>754</v>
      </c>
      <c r="T125" s="93"/>
      <c r="U125" s="93"/>
      <c r="V125" s="93"/>
      <c r="W125" s="93"/>
      <c r="X125" s="93"/>
      <c r="Y125" s="93"/>
      <c r="Z125" s="93"/>
      <c r="AA125" s="93"/>
    </row>
    <row r="126" spans="1:27" s="94" customFormat="1" ht="15.75">
      <c r="A126" s="215" t="s">
        <v>755</v>
      </c>
      <c r="B126" s="45" t="s">
        <v>595</v>
      </c>
      <c r="C126" s="66" t="s">
        <v>596</v>
      </c>
      <c r="D126" s="66" t="s">
        <v>756</v>
      </c>
      <c r="E126" s="13" t="s">
        <v>599</v>
      </c>
      <c r="F126" s="13" t="s">
        <v>757</v>
      </c>
      <c r="G126" s="12" t="s">
        <v>758</v>
      </c>
      <c r="H126" s="12" t="s">
        <v>53</v>
      </c>
      <c r="I126" s="12" t="s">
        <v>745</v>
      </c>
      <c r="J126" s="14">
        <v>875000</v>
      </c>
      <c r="K126" s="232">
        <v>104609</v>
      </c>
      <c r="L126" s="85">
        <f t="shared" si="10"/>
        <v>2.4014921946740126</v>
      </c>
      <c r="M126" s="80">
        <f t="shared" si="11"/>
        <v>8.364481067594566</v>
      </c>
      <c r="N126" s="77">
        <f t="shared" si="12"/>
        <v>364356.7953044193</v>
      </c>
      <c r="O126" s="70"/>
      <c r="P126" s="144"/>
      <c r="Q126" s="15" t="s">
        <v>63</v>
      </c>
      <c r="R126" s="11"/>
      <c r="S126" s="41" t="s">
        <v>759</v>
      </c>
      <c r="T126" s="93"/>
      <c r="U126" s="108"/>
      <c r="W126" s="93"/>
      <c r="X126" s="93"/>
      <c r="Y126" s="93"/>
      <c r="Z126" s="93"/>
      <c r="AA126" s="93"/>
    </row>
    <row r="127" spans="1:27" s="94" customFormat="1" ht="15.75">
      <c r="A127" s="215" t="s">
        <v>760</v>
      </c>
      <c r="B127" s="44">
        <v>9922</v>
      </c>
      <c r="C127" s="95" t="s">
        <v>761</v>
      </c>
      <c r="D127" s="95" t="s">
        <v>762</v>
      </c>
      <c r="E127" s="86" t="s">
        <v>763</v>
      </c>
      <c r="F127" s="86" t="s">
        <v>764</v>
      </c>
      <c r="G127" s="55" t="s">
        <v>765</v>
      </c>
      <c r="H127" s="55" t="s">
        <v>53</v>
      </c>
      <c r="I127" s="55" t="s">
        <v>766</v>
      </c>
      <c r="J127" s="87">
        <v>1200000</v>
      </c>
      <c r="K127" s="228">
        <v>80555</v>
      </c>
      <c r="L127" s="88">
        <f t="shared" si="10"/>
        <v>1.8492883379247016</v>
      </c>
      <c r="M127" s="89">
        <f t="shared" si="11"/>
        <v>14.896654459685928</v>
      </c>
      <c r="N127" s="90">
        <f t="shared" si="12"/>
        <v>648898.268263919</v>
      </c>
      <c r="O127" s="91">
        <v>80</v>
      </c>
      <c r="P127" s="143">
        <f>J127/O127</f>
        <v>15000</v>
      </c>
      <c r="Q127" s="92" t="s">
        <v>55</v>
      </c>
      <c r="R127" s="93"/>
      <c r="S127" s="94" t="s">
        <v>767</v>
      </c>
      <c r="T127" s="97"/>
      <c r="U127" s="98"/>
      <c r="V127" s="100"/>
      <c r="W127" s="93"/>
      <c r="X127" s="93"/>
      <c r="Y127" s="93"/>
      <c r="Z127" s="93"/>
      <c r="AA127" s="93"/>
    </row>
    <row r="128" spans="1:44" ht="15.75">
      <c r="A128" s="206" t="s">
        <v>772</v>
      </c>
      <c r="B128" s="152" t="s">
        <v>560</v>
      </c>
      <c r="C128" s="173" t="s">
        <v>808</v>
      </c>
      <c r="D128" s="173" t="s">
        <v>773</v>
      </c>
      <c r="E128" s="154" t="s">
        <v>742</v>
      </c>
      <c r="F128" s="154" t="s">
        <v>809</v>
      </c>
      <c r="G128" s="152" t="s">
        <v>783</v>
      </c>
      <c r="H128" s="152" t="s">
        <v>53</v>
      </c>
      <c r="I128" s="152" t="s">
        <v>774</v>
      </c>
      <c r="J128" s="158">
        <v>548339</v>
      </c>
      <c r="K128" s="234">
        <v>99698</v>
      </c>
      <c r="L128" s="166">
        <v>2.288751147842057</v>
      </c>
      <c r="M128" s="163">
        <v>5.5</v>
      </c>
      <c r="N128" s="164">
        <v>239580</v>
      </c>
      <c r="O128" s="151"/>
      <c r="P128" s="167"/>
      <c r="Q128" s="168" t="s">
        <v>225</v>
      </c>
      <c r="R128" s="175"/>
      <c r="S128" s="162"/>
      <c r="T128" s="159"/>
      <c r="U128" s="157" t="s">
        <v>775</v>
      </c>
      <c r="V128" s="159"/>
      <c r="W128" s="157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</row>
    <row r="129" spans="1:44" ht="15.75">
      <c r="A129" s="206" t="s">
        <v>778</v>
      </c>
      <c r="B129" s="152" t="s">
        <v>779</v>
      </c>
      <c r="C129" s="173" t="s">
        <v>780</v>
      </c>
      <c r="D129" s="173" t="s">
        <v>781</v>
      </c>
      <c r="E129" s="154" t="s">
        <v>782</v>
      </c>
      <c r="F129" s="154" t="s">
        <v>810</v>
      </c>
      <c r="G129" s="152" t="s">
        <v>784</v>
      </c>
      <c r="H129" s="152" t="s">
        <v>53</v>
      </c>
      <c r="I129" s="152" t="s">
        <v>785</v>
      </c>
      <c r="J129" s="158">
        <v>5869900</v>
      </c>
      <c r="K129" s="234">
        <v>735097</v>
      </c>
      <c r="L129" s="166">
        <v>16.87550505050505</v>
      </c>
      <c r="M129" s="163">
        <v>7.9852046736689175</v>
      </c>
      <c r="N129" s="164">
        <v>347835.51558501803</v>
      </c>
      <c r="O129" s="151"/>
      <c r="P129" s="167"/>
      <c r="Q129" s="168" t="s">
        <v>790</v>
      </c>
      <c r="R129" s="175"/>
      <c r="S129" s="162" t="s">
        <v>786</v>
      </c>
      <c r="T129" s="159"/>
      <c r="U129" s="157" t="s">
        <v>786</v>
      </c>
      <c r="V129" s="165"/>
      <c r="W129" s="165"/>
      <c r="X129" s="165"/>
      <c r="Y129" s="155"/>
      <c r="Z129" s="176"/>
      <c r="AA129" s="177"/>
      <c r="AB129" s="178"/>
      <c r="AC129" s="155"/>
      <c r="AD129" s="160"/>
      <c r="AE129" s="155"/>
      <c r="AF129" s="155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</row>
    <row r="130" spans="1:44" ht="18.75" customHeight="1">
      <c r="A130" s="207" t="s">
        <v>787</v>
      </c>
      <c r="B130" s="180" t="s">
        <v>578</v>
      </c>
      <c r="C130" s="181" t="s">
        <v>793</v>
      </c>
      <c r="D130" s="181" t="s">
        <v>811</v>
      </c>
      <c r="E130" s="182" t="s">
        <v>812</v>
      </c>
      <c r="F130" s="182" t="s">
        <v>813</v>
      </c>
      <c r="G130" s="180" t="s">
        <v>791</v>
      </c>
      <c r="H130" s="180" t="s">
        <v>53</v>
      </c>
      <c r="I130" s="180" t="s">
        <v>792</v>
      </c>
      <c r="J130" s="183">
        <v>3000000</v>
      </c>
      <c r="K130" s="235">
        <v>599153</v>
      </c>
      <c r="L130" s="170">
        <v>13.754660238751148</v>
      </c>
      <c r="M130" s="169">
        <v>5.007068311432973</v>
      </c>
      <c r="N130" s="172">
        <v>218107.8956460203</v>
      </c>
      <c r="O130" s="208">
        <v>274</v>
      </c>
      <c r="P130" s="172">
        <v>8064.5161290322585</v>
      </c>
      <c r="Q130" s="183" t="s">
        <v>794</v>
      </c>
      <c r="R130" s="184"/>
      <c r="S130" s="185" t="s">
        <v>843</v>
      </c>
      <c r="T130" s="184"/>
      <c r="U130" s="185"/>
      <c r="V130" s="186"/>
      <c r="W130" s="186"/>
      <c r="X130" s="186"/>
      <c r="Y130" s="187"/>
      <c r="Z130" s="188"/>
      <c r="AA130" s="189"/>
      <c r="AB130" s="190"/>
      <c r="AC130" s="187"/>
      <c r="AD130" s="189"/>
      <c r="AE130" s="187"/>
      <c r="AF130" s="187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</row>
    <row r="131" spans="1:44" ht="17.25" customHeight="1">
      <c r="A131" s="207" t="s">
        <v>795</v>
      </c>
      <c r="B131" s="180" t="s">
        <v>578</v>
      </c>
      <c r="C131" s="199" t="s">
        <v>814</v>
      </c>
      <c r="D131" s="199" t="s">
        <v>796</v>
      </c>
      <c r="E131" s="179" t="s">
        <v>815</v>
      </c>
      <c r="F131" s="179" t="s">
        <v>797</v>
      </c>
      <c r="G131" s="180" t="s">
        <v>798</v>
      </c>
      <c r="H131" s="180" t="s">
        <v>53</v>
      </c>
      <c r="I131" s="180" t="s">
        <v>799</v>
      </c>
      <c r="J131" s="183">
        <v>3279167</v>
      </c>
      <c r="K131" s="235">
        <v>964461</v>
      </c>
      <c r="L131" s="200">
        <v>22.140977961432508</v>
      </c>
      <c r="M131" s="201">
        <v>3.3999995852605758</v>
      </c>
      <c r="N131" s="172">
        <v>148103.98193395068</v>
      </c>
      <c r="O131" s="209"/>
      <c r="P131" s="202"/>
      <c r="Q131" s="183" t="s">
        <v>225</v>
      </c>
      <c r="R131" s="184"/>
      <c r="S131" s="185" t="s">
        <v>816</v>
      </c>
      <c r="T131" s="203"/>
      <c r="U131" s="189"/>
      <c r="V131" s="189"/>
      <c r="W131" s="189"/>
      <c r="X131" s="189"/>
      <c r="Y131" s="187"/>
      <c r="Z131" s="188"/>
      <c r="AA131" s="189"/>
      <c r="AB131" s="204"/>
      <c r="AC131" s="187"/>
      <c r="AD131" s="189"/>
      <c r="AE131" s="187"/>
      <c r="AF131" s="187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</row>
    <row r="132" spans="1:44" ht="15.75">
      <c r="A132" s="206" t="s">
        <v>800</v>
      </c>
      <c r="B132" s="152" t="s">
        <v>779</v>
      </c>
      <c r="C132" s="173" t="s">
        <v>801</v>
      </c>
      <c r="D132" s="173" t="s">
        <v>802</v>
      </c>
      <c r="E132" s="154" t="s">
        <v>803</v>
      </c>
      <c r="F132" s="154" t="s">
        <v>817</v>
      </c>
      <c r="G132" s="152" t="s">
        <v>804</v>
      </c>
      <c r="H132" s="152" t="s">
        <v>53</v>
      </c>
      <c r="I132" s="152" t="s">
        <v>805</v>
      </c>
      <c r="J132" s="158">
        <v>550000</v>
      </c>
      <c r="K132" s="234">
        <v>108666</v>
      </c>
      <c r="L132" s="191">
        <v>2.494628099173554</v>
      </c>
      <c r="M132" s="174">
        <v>5.0613807446671455</v>
      </c>
      <c r="N132" s="167">
        <v>220473.74523770084</v>
      </c>
      <c r="O132" s="153"/>
      <c r="P132" s="167"/>
      <c r="Q132" s="158" t="s">
        <v>806</v>
      </c>
      <c r="R132" s="159"/>
      <c r="S132" s="157" t="s">
        <v>807</v>
      </c>
      <c r="T132" s="159"/>
      <c r="U132" s="157"/>
      <c r="V132" s="156"/>
      <c r="W132" s="156"/>
      <c r="X132" s="156"/>
      <c r="Y132" s="156"/>
      <c r="Z132" s="156"/>
      <c r="AA132" s="156"/>
      <c r="AB132" s="178"/>
      <c r="AC132" s="155"/>
      <c r="AD132" s="155"/>
      <c r="AE132" s="155"/>
      <c r="AF132" s="155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</row>
    <row r="133" spans="1:44" ht="15.75">
      <c r="A133" s="192" t="s">
        <v>818</v>
      </c>
      <c r="B133" s="178">
        <v>9939</v>
      </c>
      <c r="C133" s="155" t="s">
        <v>819</v>
      </c>
      <c r="D133" s="155" t="s">
        <v>820</v>
      </c>
      <c r="E133" s="155" t="s">
        <v>821</v>
      </c>
      <c r="F133" s="155" t="s">
        <v>822</v>
      </c>
      <c r="G133" s="165" t="s">
        <v>1009</v>
      </c>
      <c r="H133" s="193" t="s">
        <v>53</v>
      </c>
      <c r="I133" s="194">
        <v>43038</v>
      </c>
      <c r="J133" s="195">
        <v>348692</v>
      </c>
      <c r="K133" s="236">
        <v>153398</v>
      </c>
      <c r="L133" s="166">
        <v>3.5215335169880624</v>
      </c>
      <c r="M133" s="163">
        <v>2.4104421178894118</v>
      </c>
      <c r="N133" s="164">
        <v>104998.85865526278</v>
      </c>
      <c r="O133" s="210"/>
      <c r="P133" s="167"/>
      <c r="Q133" s="205" t="s">
        <v>225</v>
      </c>
      <c r="R133" s="155"/>
      <c r="S133" s="161" t="s">
        <v>823</v>
      </c>
      <c r="T133" s="196"/>
      <c r="U133" s="193"/>
      <c r="V133" s="193"/>
      <c r="W133" s="193"/>
      <c r="X133" s="193"/>
      <c r="Y133" s="193"/>
      <c r="Z133" s="197"/>
      <c r="AA133" s="197"/>
      <c r="AB133" s="178"/>
      <c r="AC133" s="155"/>
      <c r="AD133" s="155"/>
      <c r="AE133" s="155"/>
      <c r="AF133" s="155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</row>
    <row r="134" spans="1:44" ht="15.75">
      <c r="A134" s="192" t="s">
        <v>824</v>
      </c>
      <c r="B134" s="178">
        <v>9921</v>
      </c>
      <c r="C134" s="160" t="s">
        <v>825</v>
      </c>
      <c r="D134" s="160" t="s">
        <v>826</v>
      </c>
      <c r="E134" s="160" t="s">
        <v>812</v>
      </c>
      <c r="F134" s="160" t="s">
        <v>827</v>
      </c>
      <c r="G134" s="165">
        <v>5356154</v>
      </c>
      <c r="H134" s="165" t="s">
        <v>53</v>
      </c>
      <c r="I134" s="198">
        <v>42978</v>
      </c>
      <c r="J134" s="195">
        <v>1160600</v>
      </c>
      <c r="K134" s="236">
        <v>173053</v>
      </c>
      <c r="L134" s="166">
        <v>3.9727502295684114</v>
      </c>
      <c r="M134" s="163">
        <v>6.706615892241105</v>
      </c>
      <c r="N134" s="164">
        <v>292140.18826602254</v>
      </c>
      <c r="O134" s="210">
        <v>105</v>
      </c>
      <c r="P134" s="167">
        <v>11053.333333333334</v>
      </c>
      <c r="Q134" s="205" t="s">
        <v>686</v>
      </c>
      <c r="R134" s="155"/>
      <c r="S134" s="161" t="s">
        <v>828</v>
      </c>
      <c r="T134" s="196"/>
      <c r="U134" s="165"/>
      <c r="V134" s="165"/>
      <c r="W134" s="165"/>
      <c r="X134" s="165"/>
      <c r="Y134" s="165"/>
      <c r="Z134" s="177"/>
      <c r="AA134" s="177"/>
      <c r="AB134" s="178"/>
      <c r="AC134" s="155"/>
      <c r="AD134" s="160"/>
      <c r="AE134" s="155"/>
      <c r="AF134" s="155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</row>
    <row r="135" spans="1:32" ht="15.75">
      <c r="A135" s="192" t="s">
        <v>829</v>
      </c>
      <c r="B135" s="178">
        <v>9921</v>
      </c>
      <c r="C135" s="160" t="s">
        <v>830</v>
      </c>
      <c r="D135" s="160" t="s">
        <v>831</v>
      </c>
      <c r="E135" s="160" t="s">
        <v>832</v>
      </c>
      <c r="F135" s="160" t="s">
        <v>833</v>
      </c>
      <c r="G135" s="165">
        <v>5303858</v>
      </c>
      <c r="H135" s="165" t="s">
        <v>834</v>
      </c>
      <c r="I135" s="198">
        <v>42766</v>
      </c>
      <c r="J135" s="195">
        <v>100000</v>
      </c>
      <c r="K135" s="236">
        <v>17945</v>
      </c>
      <c r="L135" s="166">
        <v>0.4119605142332415</v>
      </c>
      <c r="M135" s="163">
        <v>5.572582892170521</v>
      </c>
      <c r="N135" s="164">
        <v>242741.71078294792</v>
      </c>
      <c r="O135" s="210"/>
      <c r="P135" s="167"/>
      <c r="Q135" s="205" t="s">
        <v>71</v>
      </c>
      <c r="R135" s="155"/>
      <c r="S135" s="161" t="s">
        <v>835</v>
      </c>
      <c r="T135" s="196"/>
      <c r="U135" s="165"/>
      <c r="V135" s="165"/>
      <c r="W135" s="165"/>
      <c r="X135" s="165"/>
      <c r="Y135" s="155"/>
      <c r="Z135" s="176"/>
      <c r="AA135" s="177"/>
      <c r="AB135" s="178"/>
      <c r="AC135" s="155"/>
      <c r="AD135" s="160"/>
      <c r="AE135" s="155"/>
      <c r="AF135" s="155"/>
    </row>
    <row r="136" spans="1:32" ht="15.75" customHeight="1">
      <c r="A136" s="192" t="s">
        <v>836</v>
      </c>
      <c r="B136" s="178">
        <v>9921</v>
      </c>
      <c r="C136" s="211" t="s">
        <v>837</v>
      </c>
      <c r="D136" s="160" t="s">
        <v>838</v>
      </c>
      <c r="E136" s="160" t="s">
        <v>839</v>
      </c>
      <c r="F136" s="160" t="s">
        <v>840</v>
      </c>
      <c r="G136" s="165" t="s">
        <v>841</v>
      </c>
      <c r="H136" s="165" t="s">
        <v>53</v>
      </c>
      <c r="I136" s="198">
        <v>43046</v>
      </c>
      <c r="J136" s="195">
        <v>1800000</v>
      </c>
      <c r="K136" s="236">
        <v>704746</v>
      </c>
      <c r="L136" s="166">
        <v>16.1787419651056</v>
      </c>
      <c r="M136" s="163">
        <v>2.5541116941422866</v>
      </c>
      <c r="N136" s="164">
        <v>111257.10539683801</v>
      </c>
      <c r="O136" s="210"/>
      <c r="P136" s="167"/>
      <c r="Q136" s="205" t="s">
        <v>143</v>
      </c>
      <c r="R136" s="155"/>
      <c r="S136" s="161" t="s">
        <v>842</v>
      </c>
      <c r="T136" s="196"/>
      <c r="U136" s="165"/>
      <c r="V136" s="165"/>
      <c r="W136" s="165"/>
      <c r="X136" s="165"/>
      <c r="Y136" s="155"/>
      <c r="Z136" s="177"/>
      <c r="AA136" s="177"/>
      <c r="AB136" s="178"/>
      <c r="AC136" s="155"/>
      <c r="AD136" s="160"/>
      <c r="AE136" s="155"/>
      <c r="AF136" s="155"/>
    </row>
    <row r="137" spans="1:21" ht="15.75">
      <c r="A137" s="238" t="s">
        <v>844</v>
      </c>
      <c r="B137" s="239">
        <v>9925</v>
      </c>
      <c r="C137" s="240" t="s">
        <v>845</v>
      </c>
      <c r="D137" s="240" t="s">
        <v>846</v>
      </c>
      <c r="E137" s="240" t="s">
        <v>847</v>
      </c>
      <c r="F137" s="240" t="s">
        <v>848</v>
      </c>
      <c r="G137" s="241" t="s">
        <v>849</v>
      </c>
      <c r="H137" s="241" t="s">
        <v>53</v>
      </c>
      <c r="I137" s="242">
        <v>43096</v>
      </c>
      <c r="J137" s="243">
        <v>195000</v>
      </c>
      <c r="K137" s="244">
        <v>17980</v>
      </c>
      <c r="L137" s="245">
        <f>K137/43560</f>
        <v>0.41276400367309457</v>
      </c>
      <c r="M137" s="246">
        <f>J137/K137</f>
        <v>10.845383759733037</v>
      </c>
      <c r="N137" s="247">
        <f>J137/L137</f>
        <v>472424.9165739711</v>
      </c>
      <c r="O137" s="210"/>
      <c r="P137" s="143"/>
      <c r="Q137" s="205" t="s">
        <v>543</v>
      </c>
      <c r="R137" s="248"/>
      <c r="S137" s="249" t="s">
        <v>850</v>
      </c>
      <c r="T137" s="11"/>
      <c r="U137" s="16"/>
    </row>
    <row r="138" spans="1:21" ht="15.75">
      <c r="A138" s="213" t="s">
        <v>851</v>
      </c>
      <c r="B138" s="3" t="s">
        <v>595</v>
      </c>
      <c r="C138" s="4" t="s">
        <v>852</v>
      </c>
      <c r="D138" s="4" t="s">
        <v>853</v>
      </c>
      <c r="E138" s="4" t="s">
        <v>854</v>
      </c>
      <c r="F138" s="4" t="s">
        <v>855</v>
      </c>
      <c r="G138" s="3" t="s">
        <v>856</v>
      </c>
      <c r="H138" s="3" t="s">
        <v>857</v>
      </c>
      <c r="I138" s="3" t="s">
        <v>858</v>
      </c>
      <c r="J138" s="11">
        <v>640000</v>
      </c>
      <c r="K138" s="223">
        <v>15114</v>
      </c>
      <c r="L138" s="85">
        <f aca="true" t="shared" si="13" ref="L138:L161">K138/43560</f>
        <v>0.346969696969697</v>
      </c>
      <c r="M138" s="80">
        <f aca="true" t="shared" si="14" ref="M138:M161">J138/K138</f>
        <v>42.34484583829562</v>
      </c>
      <c r="N138" s="90">
        <f aca="true" t="shared" si="15" ref="N138:N187">M138*43560</f>
        <v>1844541.4847161572</v>
      </c>
      <c r="P138" s="144"/>
      <c r="Q138" s="7" t="s">
        <v>71</v>
      </c>
      <c r="R138" s="11"/>
      <c r="S138" s="11"/>
      <c r="T138" s="11"/>
      <c r="U138" s="16"/>
    </row>
    <row r="139" spans="1:21" s="94" customFormat="1" ht="15.75">
      <c r="A139" s="250" t="s">
        <v>859</v>
      </c>
      <c r="B139" s="45" t="s">
        <v>771</v>
      </c>
      <c r="C139" s="103" t="s">
        <v>860</v>
      </c>
      <c r="D139" s="103" t="s">
        <v>861</v>
      </c>
      <c r="E139" s="103" t="s">
        <v>862</v>
      </c>
      <c r="F139" s="103" t="s">
        <v>863</v>
      </c>
      <c r="G139" s="45" t="s">
        <v>864</v>
      </c>
      <c r="H139" s="45" t="s">
        <v>165</v>
      </c>
      <c r="I139" s="45" t="s">
        <v>865</v>
      </c>
      <c r="J139" s="93">
        <v>2200000</v>
      </c>
      <c r="K139" s="251">
        <v>1302270</v>
      </c>
      <c r="L139" s="88">
        <f t="shared" si="13"/>
        <v>29.896005509641874</v>
      </c>
      <c r="M139" s="89">
        <f t="shared" si="14"/>
        <v>1.6893578136638332</v>
      </c>
      <c r="N139" s="90">
        <f t="shared" si="15"/>
        <v>73588.42636319657</v>
      </c>
      <c r="O139" s="252"/>
      <c r="P139" s="143"/>
      <c r="Q139" s="253" t="s">
        <v>143</v>
      </c>
      <c r="R139" s="93"/>
      <c r="S139" s="93" t="s">
        <v>866</v>
      </c>
      <c r="T139" s="93"/>
      <c r="U139" s="108"/>
    </row>
    <row r="140" spans="1:21" ht="15.75">
      <c r="A140" s="213" t="s">
        <v>868</v>
      </c>
      <c r="B140" s="3" t="s">
        <v>479</v>
      </c>
      <c r="C140" s="4" t="s">
        <v>869</v>
      </c>
      <c r="D140" s="4" t="s">
        <v>870</v>
      </c>
      <c r="E140" s="4" t="s">
        <v>871</v>
      </c>
      <c r="F140" s="4" t="s">
        <v>867</v>
      </c>
      <c r="G140" s="3" t="s">
        <v>872</v>
      </c>
      <c r="H140" s="3" t="s">
        <v>53</v>
      </c>
      <c r="I140" s="3" t="s">
        <v>873</v>
      </c>
      <c r="J140" s="11">
        <v>105000</v>
      </c>
      <c r="K140" s="223">
        <v>10152</v>
      </c>
      <c r="L140" s="85">
        <f t="shared" si="13"/>
        <v>0.23305785123966943</v>
      </c>
      <c r="M140" s="80">
        <f t="shared" si="14"/>
        <v>10.342789598108746</v>
      </c>
      <c r="N140" s="90">
        <f t="shared" si="15"/>
        <v>450531.914893617</v>
      </c>
      <c r="O140" s="6">
        <v>4</v>
      </c>
      <c r="P140" s="144">
        <f aca="true" t="shared" si="16" ref="P140:P187">J140/O140</f>
        <v>26250</v>
      </c>
      <c r="Q140" s="7" t="s">
        <v>55</v>
      </c>
      <c r="R140" s="11"/>
      <c r="S140" s="11" t="s">
        <v>877</v>
      </c>
      <c r="T140" s="11"/>
      <c r="U140" s="16"/>
    </row>
    <row r="141" spans="1:21" ht="15.75">
      <c r="A141" s="213" t="s">
        <v>878</v>
      </c>
      <c r="B141" s="3" t="s">
        <v>479</v>
      </c>
      <c r="C141" s="4" t="s">
        <v>874</v>
      </c>
      <c r="D141" s="4" t="s">
        <v>875</v>
      </c>
      <c r="E141" s="4" t="s">
        <v>871</v>
      </c>
      <c r="F141" s="4" t="s">
        <v>867</v>
      </c>
      <c r="G141" s="3" t="s">
        <v>876</v>
      </c>
      <c r="H141" s="3" t="s">
        <v>53</v>
      </c>
      <c r="I141" s="3" t="s">
        <v>873</v>
      </c>
      <c r="J141" s="11">
        <v>105000</v>
      </c>
      <c r="K141" s="223">
        <v>10152</v>
      </c>
      <c r="L141" s="85">
        <f t="shared" si="13"/>
        <v>0.23305785123966943</v>
      </c>
      <c r="M141" s="80">
        <f t="shared" si="14"/>
        <v>10.342789598108746</v>
      </c>
      <c r="N141" s="90">
        <f t="shared" si="15"/>
        <v>450531.914893617</v>
      </c>
      <c r="O141" s="6">
        <v>4</v>
      </c>
      <c r="P141" s="144">
        <f t="shared" si="16"/>
        <v>26250</v>
      </c>
      <c r="Q141" s="7" t="s">
        <v>55</v>
      </c>
      <c r="R141" s="11"/>
      <c r="S141" s="11" t="s">
        <v>877</v>
      </c>
      <c r="T141" s="11"/>
      <c r="U141" s="16"/>
    </row>
    <row r="142" spans="1:21" ht="15.75">
      <c r="A142" s="213" t="s">
        <v>879</v>
      </c>
      <c r="B142" s="3" t="s">
        <v>479</v>
      </c>
      <c r="C142" s="4" t="s">
        <v>880</v>
      </c>
      <c r="D142" s="4" t="s">
        <v>881</v>
      </c>
      <c r="E142" s="4" t="s">
        <v>691</v>
      </c>
      <c r="F142" s="4" t="s">
        <v>882</v>
      </c>
      <c r="G142" s="3" t="s">
        <v>883</v>
      </c>
      <c r="H142" s="3" t="s">
        <v>53</v>
      </c>
      <c r="I142" s="3" t="s">
        <v>884</v>
      </c>
      <c r="J142" s="11">
        <v>170000</v>
      </c>
      <c r="K142" s="223">
        <v>39720</v>
      </c>
      <c r="L142" s="85">
        <f t="shared" si="13"/>
        <v>0.9118457300275482</v>
      </c>
      <c r="M142" s="80">
        <f t="shared" si="14"/>
        <v>4.279959718026183</v>
      </c>
      <c r="N142" s="90">
        <f t="shared" si="15"/>
        <v>186435.04531722053</v>
      </c>
      <c r="P142" s="144"/>
      <c r="Q142" s="7" t="s">
        <v>885</v>
      </c>
      <c r="R142" s="11"/>
      <c r="S142" s="11"/>
      <c r="T142" s="11"/>
      <c r="U142" s="16"/>
    </row>
    <row r="143" spans="1:21" ht="15.75">
      <c r="A143" s="213" t="s">
        <v>886</v>
      </c>
      <c r="B143" s="3" t="s">
        <v>479</v>
      </c>
      <c r="C143" s="4" t="s">
        <v>887</v>
      </c>
      <c r="D143" s="4" t="s">
        <v>888</v>
      </c>
      <c r="E143" s="4" t="s">
        <v>889</v>
      </c>
      <c r="F143" s="4" t="s">
        <v>890</v>
      </c>
      <c r="G143" s="3" t="s">
        <v>891</v>
      </c>
      <c r="H143" s="3" t="s">
        <v>53</v>
      </c>
      <c r="I143" s="3" t="s">
        <v>892</v>
      </c>
      <c r="J143" s="11">
        <v>402500</v>
      </c>
      <c r="K143" s="223">
        <v>14370</v>
      </c>
      <c r="L143" s="85">
        <f t="shared" si="13"/>
        <v>0.3298898071625344</v>
      </c>
      <c r="M143" s="80">
        <f t="shared" si="14"/>
        <v>28.00974251913709</v>
      </c>
      <c r="N143" s="90">
        <f t="shared" si="15"/>
        <v>1220104.3841336118</v>
      </c>
      <c r="P143" s="144"/>
      <c r="Q143" s="7" t="s">
        <v>71</v>
      </c>
      <c r="R143" s="11"/>
      <c r="S143" s="11" t="s">
        <v>893</v>
      </c>
      <c r="T143" s="11"/>
      <c r="U143" s="16"/>
    </row>
    <row r="144" spans="1:21" ht="15.75">
      <c r="A144" s="213" t="s">
        <v>894</v>
      </c>
      <c r="B144" s="3" t="s">
        <v>895</v>
      </c>
      <c r="C144" s="4" t="s">
        <v>896</v>
      </c>
      <c r="D144" s="4" t="s">
        <v>897</v>
      </c>
      <c r="E144" s="4" t="s">
        <v>898</v>
      </c>
      <c r="F144" s="4" t="s">
        <v>899</v>
      </c>
      <c r="G144" s="3" t="s">
        <v>900</v>
      </c>
      <c r="H144" s="3" t="s">
        <v>53</v>
      </c>
      <c r="I144" s="3" t="s">
        <v>901</v>
      </c>
      <c r="J144" s="11">
        <v>55000</v>
      </c>
      <c r="K144" s="223">
        <v>12437</v>
      </c>
      <c r="L144" s="85">
        <f t="shared" si="13"/>
        <v>0.285514233241506</v>
      </c>
      <c r="M144" s="80">
        <f t="shared" si="14"/>
        <v>4.422288333199325</v>
      </c>
      <c r="N144" s="90">
        <f t="shared" si="15"/>
        <v>192634.8797941626</v>
      </c>
      <c r="P144" s="144"/>
      <c r="Q144" s="7" t="s">
        <v>143</v>
      </c>
      <c r="R144" s="11"/>
      <c r="S144" s="11" t="s">
        <v>902</v>
      </c>
      <c r="T144" s="11"/>
      <c r="U144" s="16"/>
    </row>
    <row r="145" spans="1:21" ht="15.75">
      <c r="A145" s="213" t="s">
        <v>903</v>
      </c>
      <c r="B145" s="3" t="s">
        <v>619</v>
      </c>
      <c r="C145" s="4" t="s">
        <v>904</v>
      </c>
      <c r="D145" s="4" t="s">
        <v>905</v>
      </c>
      <c r="E145" s="4" t="s">
        <v>906</v>
      </c>
      <c r="F145" s="4" t="s">
        <v>997</v>
      </c>
      <c r="G145" s="3" t="s">
        <v>907</v>
      </c>
      <c r="H145" s="3" t="s">
        <v>53</v>
      </c>
      <c r="I145" s="3" t="s">
        <v>908</v>
      </c>
      <c r="J145" s="11">
        <v>2700000</v>
      </c>
      <c r="K145" s="223">
        <v>166087</v>
      </c>
      <c r="L145" s="85">
        <f t="shared" si="13"/>
        <v>3.8128328741965105</v>
      </c>
      <c r="M145" s="80">
        <f t="shared" si="14"/>
        <v>16.256540246978993</v>
      </c>
      <c r="N145" s="90">
        <f t="shared" si="15"/>
        <v>708134.893158405</v>
      </c>
      <c r="O145" s="6">
        <v>228</v>
      </c>
      <c r="P145" s="144">
        <f t="shared" si="16"/>
        <v>11842.105263157895</v>
      </c>
      <c r="Q145" s="7" t="s">
        <v>885</v>
      </c>
      <c r="R145" s="11"/>
      <c r="S145" s="11" t="s">
        <v>909</v>
      </c>
      <c r="T145" s="11"/>
      <c r="U145" s="16"/>
    </row>
    <row r="146" spans="1:21" ht="15.75">
      <c r="A146" s="213" t="s">
        <v>910</v>
      </c>
      <c r="B146" s="3" t="s">
        <v>455</v>
      </c>
      <c r="C146" s="4" t="s">
        <v>911</v>
      </c>
      <c r="D146" s="4" t="s">
        <v>912</v>
      </c>
      <c r="E146" s="4" t="s">
        <v>913</v>
      </c>
      <c r="F146" s="4" t="s">
        <v>914</v>
      </c>
      <c r="G146" s="3" t="s">
        <v>915</v>
      </c>
      <c r="H146" s="3" t="s">
        <v>53</v>
      </c>
      <c r="I146" s="3" t="s">
        <v>916</v>
      </c>
      <c r="J146" s="11">
        <v>365000</v>
      </c>
      <c r="K146" s="223">
        <v>25990</v>
      </c>
      <c r="L146" s="85">
        <f t="shared" si="13"/>
        <v>0.5966483011937558</v>
      </c>
      <c r="M146" s="80">
        <f t="shared" si="14"/>
        <v>14.043863024240093</v>
      </c>
      <c r="N146" s="90">
        <f t="shared" si="15"/>
        <v>611750.6733358984</v>
      </c>
      <c r="P146" s="144"/>
      <c r="Q146" s="7" t="s">
        <v>71</v>
      </c>
      <c r="R146" s="11"/>
      <c r="S146" s="11" t="s">
        <v>925</v>
      </c>
      <c r="T146" s="11"/>
      <c r="U146" s="16"/>
    </row>
    <row r="147" spans="1:21" ht="15.75">
      <c r="A147" s="213" t="s">
        <v>917</v>
      </c>
      <c r="B147" s="3" t="s">
        <v>479</v>
      </c>
      <c r="C147" s="4" t="s">
        <v>918</v>
      </c>
      <c r="D147" s="4" t="s">
        <v>919</v>
      </c>
      <c r="E147" s="4" t="s">
        <v>920</v>
      </c>
      <c r="F147" s="4" t="s">
        <v>921</v>
      </c>
      <c r="G147" s="3" t="s">
        <v>922</v>
      </c>
      <c r="H147" s="3" t="s">
        <v>53</v>
      </c>
      <c r="I147" s="3" t="s">
        <v>923</v>
      </c>
      <c r="J147" s="11">
        <v>64900</v>
      </c>
      <c r="K147" s="223">
        <v>25025</v>
      </c>
      <c r="L147" s="85">
        <f t="shared" si="13"/>
        <v>0.5744949494949495</v>
      </c>
      <c r="M147" s="80">
        <f t="shared" si="14"/>
        <v>2.5934065934065935</v>
      </c>
      <c r="N147" s="90">
        <f t="shared" si="15"/>
        <v>112968.79120879121</v>
      </c>
      <c r="P147" s="144"/>
      <c r="Q147" s="7" t="s">
        <v>924</v>
      </c>
      <c r="R147" s="11"/>
      <c r="S147" s="11"/>
      <c r="T147" s="11"/>
      <c r="U147" s="16"/>
    </row>
    <row r="148" spans="1:21" ht="15.75">
      <c r="A148" s="213" t="s">
        <v>926</v>
      </c>
      <c r="B148" s="3" t="s">
        <v>455</v>
      </c>
      <c r="C148" s="4" t="s">
        <v>927</v>
      </c>
      <c r="D148" s="4" t="s">
        <v>928</v>
      </c>
      <c r="E148" s="4" t="s">
        <v>929</v>
      </c>
      <c r="F148" s="4" t="s">
        <v>930</v>
      </c>
      <c r="G148" s="3" t="s">
        <v>931</v>
      </c>
      <c r="H148" s="3" t="s">
        <v>53</v>
      </c>
      <c r="I148" s="3" t="s">
        <v>932</v>
      </c>
      <c r="J148" s="11">
        <v>540000</v>
      </c>
      <c r="K148" s="223">
        <v>131856</v>
      </c>
      <c r="L148" s="85">
        <f t="shared" si="13"/>
        <v>3.0269972451790634</v>
      </c>
      <c r="M148" s="80">
        <f t="shared" si="14"/>
        <v>4.095376774663269</v>
      </c>
      <c r="N148" s="90">
        <f t="shared" si="15"/>
        <v>178394.61230433203</v>
      </c>
      <c r="O148" s="6">
        <v>47</v>
      </c>
      <c r="P148" s="144">
        <f t="shared" si="16"/>
        <v>11489.36170212766</v>
      </c>
      <c r="Q148" s="7" t="s">
        <v>71</v>
      </c>
      <c r="R148" s="11"/>
      <c r="S148" s="11" t="s">
        <v>939</v>
      </c>
      <c r="T148" s="11"/>
      <c r="U148" s="16"/>
    </row>
    <row r="149" spans="1:21" s="94" customFormat="1" ht="15.75">
      <c r="A149" s="250" t="s">
        <v>933</v>
      </c>
      <c r="B149" s="45" t="s">
        <v>479</v>
      </c>
      <c r="C149" s="103" t="s">
        <v>934</v>
      </c>
      <c r="D149" s="103" t="s">
        <v>935</v>
      </c>
      <c r="E149" s="103" t="s">
        <v>698</v>
      </c>
      <c r="F149" s="103" t="s">
        <v>936</v>
      </c>
      <c r="G149" s="45" t="s">
        <v>937</v>
      </c>
      <c r="H149" s="45" t="s">
        <v>53</v>
      </c>
      <c r="I149" s="45" t="s">
        <v>938</v>
      </c>
      <c r="J149" s="93">
        <v>1000000</v>
      </c>
      <c r="K149" s="251">
        <v>131708</v>
      </c>
      <c r="L149" s="88">
        <f t="shared" si="13"/>
        <v>3.0235996326905417</v>
      </c>
      <c r="M149" s="89">
        <f t="shared" si="14"/>
        <v>7.592553223798099</v>
      </c>
      <c r="N149" s="90">
        <f t="shared" si="15"/>
        <v>330731.6184286452</v>
      </c>
      <c r="O149" s="252"/>
      <c r="P149" s="143"/>
      <c r="Q149" s="253" t="s">
        <v>55</v>
      </c>
      <c r="R149" s="93"/>
      <c r="S149" s="93" t="s">
        <v>939</v>
      </c>
      <c r="T149" s="93"/>
      <c r="U149" s="108"/>
    </row>
    <row r="150" spans="1:21" ht="15.75">
      <c r="A150" s="213" t="s">
        <v>940</v>
      </c>
      <c r="B150" s="3" t="s">
        <v>479</v>
      </c>
      <c r="C150" s="4" t="s">
        <v>941</v>
      </c>
      <c r="D150" s="4" t="s">
        <v>942</v>
      </c>
      <c r="E150" s="4" t="s">
        <v>943</v>
      </c>
      <c r="F150" s="4" t="s">
        <v>944</v>
      </c>
      <c r="G150" s="3" t="s">
        <v>945</v>
      </c>
      <c r="H150" s="3" t="s">
        <v>491</v>
      </c>
      <c r="I150" s="3" t="s">
        <v>946</v>
      </c>
      <c r="J150" s="11">
        <v>175000</v>
      </c>
      <c r="K150" s="223">
        <v>42444</v>
      </c>
      <c r="L150" s="85">
        <f t="shared" si="13"/>
        <v>0.9743801652892562</v>
      </c>
      <c r="M150" s="80">
        <f t="shared" si="14"/>
        <v>4.12307982282537</v>
      </c>
      <c r="N150" s="90">
        <f t="shared" si="15"/>
        <v>179601.3570822731</v>
      </c>
      <c r="P150" s="144"/>
      <c r="Q150" s="7" t="s">
        <v>225</v>
      </c>
      <c r="R150" s="11"/>
      <c r="S150" s="11"/>
      <c r="T150" s="11"/>
      <c r="U150" s="16"/>
    </row>
    <row r="151" spans="1:21" ht="15.75">
      <c r="A151" s="213" t="s">
        <v>947</v>
      </c>
      <c r="B151" s="3" t="s">
        <v>771</v>
      </c>
      <c r="C151" s="4" t="s">
        <v>948</v>
      </c>
      <c r="D151" s="4" t="s">
        <v>949</v>
      </c>
      <c r="E151" s="4" t="s">
        <v>950</v>
      </c>
      <c r="F151" s="4" t="s">
        <v>951</v>
      </c>
      <c r="G151" s="3" t="s">
        <v>952</v>
      </c>
      <c r="H151" s="3" t="s">
        <v>53</v>
      </c>
      <c r="I151" s="3" t="s">
        <v>953</v>
      </c>
      <c r="J151" s="11">
        <v>25000</v>
      </c>
      <c r="K151" s="223">
        <v>19471</v>
      </c>
      <c r="L151" s="85">
        <f t="shared" si="13"/>
        <v>0.44699265381083564</v>
      </c>
      <c r="M151" s="80">
        <f t="shared" si="14"/>
        <v>1.2839607621591085</v>
      </c>
      <c r="N151" s="90">
        <f t="shared" si="15"/>
        <v>55929.330799650765</v>
      </c>
      <c r="P151" s="144"/>
      <c r="Q151" s="7" t="s">
        <v>63</v>
      </c>
      <c r="R151" s="11"/>
      <c r="S151" s="11"/>
      <c r="T151" s="11"/>
      <c r="U151" s="16"/>
    </row>
    <row r="152" spans="1:21" ht="15.75">
      <c r="A152" s="213" t="s">
        <v>954</v>
      </c>
      <c r="B152" s="3" t="s">
        <v>479</v>
      </c>
      <c r="C152" s="4" t="s">
        <v>955</v>
      </c>
      <c r="D152" s="4" t="s">
        <v>956</v>
      </c>
      <c r="E152" s="4" t="s">
        <v>957</v>
      </c>
      <c r="F152" s="4" t="s">
        <v>958</v>
      </c>
      <c r="G152" s="3" t="s">
        <v>959</v>
      </c>
      <c r="H152" s="3" t="s">
        <v>53</v>
      </c>
      <c r="I152" s="3" t="s">
        <v>960</v>
      </c>
      <c r="J152" s="11">
        <v>115000</v>
      </c>
      <c r="K152" s="223">
        <v>39320</v>
      </c>
      <c r="L152" s="85">
        <f t="shared" si="13"/>
        <v>0.9026629935720845</v>
      </c>
      <c r="M152" s="80">
        <f t="shared" si="14"/>
        <v>2.9247202441505595</v>
      </c>
      <c r="N152" s="90">
        <f t="shared" si="15"/>
        <v>127400.81383519838</v>
      </c>
      <c r="P152" s="144"/>
      <c r="Q152" s="7" t="s">
        <v>225</v>
      </c>
      <c r="R152" s="11"/>
      <c r="S152" s="11"/>
      <c r="T152" s="11"/>
      <c r="U152" s="16"/>
    </row>
    <row r="153" spans="1:21" ht="15.75">
      <c r="A153" s="213" t="s">
        <v>961</v>
      </c>
      <c r="B153" s="3" t="s">
        <v>479</v>
      </c>
      <c r="C153" s="4" t="s">
        <v>962</v>
      </c>
      <c r="D153" s="4" t="s">
        <v>963</v>
      </c>
      <c r="E153" s="4" t="s">
        <v>964</v>
      </c>
      <c r="F153" s="4" t="s">
        <v>965</v>
      </c>
      <c r="G153" s="3" t="s">
        <v>966</v>
      </c>
      <c r="H153" s="3" t="s">
        <v>491</v>
      </c>
      <c r="I153" s="3" t="s">
        <v>967</v>
      </c>
      <c r="J153" s="11">
        <v>902400</v>
      </c>
      <c r="K153" s="223">
        <v>218557</v>
      </c>
      <c r="L153" s="85">
        <f t="shared" si="13"/>
        <v>5.017378328741965</v>
      </c>
      <c r="M153" s="80">
        <f t="shared" si="14"/>
        <v>4.128900012353757</v>
      </c>
      <c r="N153" s="90">
        <f t="shared" si="15"/>
        <v>179854.88453812964</v>
      </c>
      <c r="O153" s="6">
        <v>94</v>
      </c>
      <c r="P153" s="144">
        <f t="shared" si="16"/>
        <v>9600</v>
      </c>
      <c r="Q153" s="7" t="s">
        <v>686</v>
      </c>
      <c r="R153" s="11"/>
      <c r="S153" s="11" t="s">
        <v>968</v>
      </c>
      <c r="T153" s="11"/>
      <c r="U153" s="16"/>
    </row>
    <row r="154" spans="1:21" ht="15.75">
      <c r="A154" s="213" t="s">
        <v>969</v>
      </c>
      <c r="B154" s="3" t="s">
        <v>479</v>
      </c>
      <c r="C154" s="4" t="s">
        <v>970</v>
      </c>
      <c r="D154" s="4" t="s">
        <v>971</v>
      </c>
      <c r="E154" s="4" t="s">
        <v>972</v>
      </c>
      <c r="F154" s="4" t="s">
        <v>867</v>
      </c>
      <c r="G154" s="3" t="s">
        <v>973</v>
      </c>
      <c r="H154" s="3" t="s">
        <v>53</v>
      </c>
      <c r="I154" s="3" t="s">
        <v>974</v>
      </c>
      <c r="J154" s="11">
        <v>105000</v>
      </c>
      <c r="K154" s="223">
        <v>12214</v>
      </c>
      <c r="L154" s="85">
        <f t="shared" si="13"/>
        <v>0.28039485766758493</v>
      </c>
      <c r="M154" s="80">
        <f t="shared" si="14"/>
        <v>8.596692320288193</v>
      </c>
      <c r="N154" s="90">
        <f t="shared" si="15"/>
        <v>374471.9174717537</v>
      </c>
      <c r="P154" s="144"/>
      <c r="Q154" s="7" t="s">
        <v>55</v>
      </c>
      <c r="R154" s="11"/>
      <c r="S154" s="11"/>
      <c r="T154" s="11"/>
      <c r="U154" s="16"/>
    </row>
    <row r="155" spans="1:21" ht="15.75">
      <c r="A155" s="213" t="s">
        <v>975</v>
      </c>
      <c r="B155" s="3" t="s">
        <v>455</v>
      </c>
      <c r="C155" s="4" t="s">
        <v>976</v>
      </c>
      <c r="D155" s="4" t="s">
        <v>977</v>
      </c>
      <c r="E155" s="4" t="s">
        <v>978</v>
      </c>
      <c r="F155" s="4" t="s">
        <v>979</v>
      </c>
      <c r="G155" s="3" t="s">
        <v>980</v>
      </c>
      <c r="H155" s="3" t="s">
        <v>53</v>
      </c>
      <c r="I155" s="3" t="s">
        <v>981</v>
      </c>
      <c r="J155" s="11">
        <v>516000</v>
      </c>
      <c r="K155" s="223">
        <v>61416</v>
      </c>
      <c r="L155" s="85">
        <f t="shared" si="13"/>
        <v>1.4099173553719009</v>
      </c>
      <c r="M155" s="80">
        <f t="shared" si="14"/>
        <v>8.401719421649082</v>
      </c>
      <c r="N155" s="90">
        <f t="shared" si="15"/>
        <v>365978.898007034</v>
      </c>
      <c r="P155" s="144"/>
      <c r="Q155" s="7" t="s">
        <v>63</v>
      </c>
      <c r="R155" s="11"/>
      <c r="S155" s="11"/>
      <c r="T155" s="11"/>
      <c r="U155" s="16"/>
    </row>
    <row r="156" spans="1:21" ht="15.75">
      <c r="A156" s="213" t="s">
        <v>982</v>
      </c>
      <c r="B156" s="3" t="s">
        <v>895</v>
      </c>
      <c r="C156" s="4" t="s">
        <v>983</v>
      </c>
      <c r="D156" s="4" t="s">
        <v>984</v>
      </c>
      <c r="E156" s="4" t="s">
        <v>985</v>
      </c>
      <c r="F156" s="4" t="s">
        <v>986</v>
      </c>
      <c r="G156" s="3" t="s">
        <v>987</v>
      </c>
      <c r="H156" s="3" t="s">
        <v>834</v>
      </c>
      <c r="I156" s="3" t="s">
        <v>988</v>
      </c>
      <c r="J156" s="11">
        <v>185000</v>
      </c>
      <c r="K156" s="223">
        <v>13068</v>
      </c>
      <c r="L156" s="85">
        <f t="shared" si="13"/>
        <v>0.3</v>
      </c>
      <c r="M156" s="80">
        <f t="shared" si="14"/>
        <v>14.156718702173247</v>
      </c>
      <c r="N156" s="90">
        <f t="shared" si="15"/>
        <v>616666.6666666666</v>
      </c>
      <c r="P156" s="144"/>
      <c r="Q156" s="7" t="s">
        <v>225</v>
      </c>
      <c r="R156" s="11"/>
      <c r="S156" s="11" t="s">
        <v>989</v>
      </c>
      <c r="T156" s="11"/>
      <c r="U156" s="16"/>
    </row>
    <row r="157" spans="1:21" ht="15.75">
      <c r="A157" s="213" t="s">
        <v>990</v>
      </c>
      <c r="B157" s="3" t="s">
        <v>895</v>
      </c>
      <c r="C157" s="4" t="s">
        <v>991</v>
      </c>
      <c r="D157" s="4" t="s">
        <v>992</v>
      </c>
      <c r="E157" s="4" t="s">
        <v>996</v>
      </c>
      <c r="F157" s="4" t="s">
        <v>993</v>
      </c>
      <c r="G157" s="3" t="s">
        <v>994</v>
      </c>
      <c r="H157" s="3" t="s">
        <v>53</v>
      </c>
      <c r="I157" s="3" t="s">
        <v>995</v>
      </c>
      <c r="J157" s="11">
        <v>140000</v>
      </c>
      <c r="K157" s="223">
        <v>46023</v>
      </c>
      <c r="L157" s="85">
        <f t="shared" si="13"/>
        <v>1.056542699724518</v>
      </c>
      <c r="M157" s="80">
        <f t="shared" si="14"/>
        <v>3.041957282228451</v>
      </c>
      <c r="N157" s="90">
        <f t="shared" si="15"/>
        <v>132507.65921387132</v>
      </c>
      <c r="P157" s="144"/>
      <c r="Q157" s="7" t="s">
        <v>225</v>
      </c>
      <c r="R157" s="11"/>
      <c r="S157" s="11"/>
      <c r="T157" s="11"/>
      <c r="U157" s="16"/>
    </row>
    <row r="158" spans="1:21" ht="15.75">
      <c r="A158" s="213" t="s">
        <v>998</v>
      </c>
      <c r="B158" s="3" t="s">
        <v>771</v>
      </c>
      <c r="C158" s="4" t="s">
        <v>999</v>
      </c>
      <c r="D158" s="4" t="s">
        <v>1000</v>
      </c>
      <c r="E158" s="4" t="s">
        <v>855</v>
      </c>
      <c r="F158" s="4" t="s">
        <v>1001</v>
      </c>
      <c r="G158" s="3" t="s">
        <v>1002</v>
      </c>
      <c r="H158" s="3" t="s">
        <v>53</v>
      </c>
      <c r="I158" s="3" t="s">
        <v>1025</v>
      </c>
      <c r="J158" s="11">
        <v>920713</v>
      </c>
      <c r="K158" s="223">
        <v>368285</v>
      </c>
      <c r="L158" s="85">
        <f t="shared" si="13"/>
        <v>8.454660238751147</v>
      </c>
      <c r="M158" s="80">
        <f t="shared" si="14"/>
        <v>2.5000013576442157</v>
      </c>
      <c r="N158" s="90">
        <f t="shared" si="15"/>
        <v>108900.05913898203</v>
      </c>
      <c r="P158" s="144"/>
      <c r="Q158" s="7" t="s">
        <v>1003</v>
      </c>
      <c r="R158" s="11"/>
      <c r="S158" s="11" t="s">
        <v>1004</v>
      </c>
      <c r="T158" s="11"/>
      <c r="U158" s="16"/>
    </row>
    <row r="159" spans="1:21" ht="15.75">
      <c r="A159" s="213" t="s">
        <v>1013</v>
      </c>
      <c r="B159" s="3" t="s">
        <v>771</v>
      </c>
      <c r="C159" s="4" t="s">
        <v>1014</v>
      </c>
      <c r="D159" s="4" t="s">
        <v>1015</v>
      </c>
      <c r="E159" s="4" t="s">
        <v>855</v>
      </c>
      <c r="F159" s="4" t="s">
        <v>1016</v>
      </c>
      <c r="G159" s="3" t="s">
        <v>1017</v>
      </c>
      <c r="H159" s="3" t="s">
        <v>53</v>
      </c>
      <c r="I159" s="3" t="s">
        <v>1018</v>
      </c>
      <c r="J159" s="11">
        <v>1226314</v>
      </c>
      <c r="K159" s="223">
        <v>613157</v>
      </c>
      <c r="L159" s="85">
        <f t="shared" si="13"/>
        <v>14.076147842056933</v>
      </c>
      <c r="M159" s="80">
        <f t="shared" si="14"/>
        <v>2</v>
      </c>
      <c r="N159" s="90">
        <f t="shared" si="15"/>
        <v>87120</v>
      </c>
      <c r="P159" s="144"/>
      <c r="Q159" s="7" t="s">
        <v>225</v>
      </c>
      <c r="R159" s="11"/>
      <c r="S159" s="11" t="s">
        <v>1019</v>
      </c>
      <c r="T159" s="11"/>
      <c r="U159" s="16"/>
    </row>
    <row r="160" spans="1:21" ht="15.75">
      <c r="A160" s="213" t="s">
        <v>1020</v>
      </c>
      <c r="B160" s="3" t="s">
        <v>895</v>
      </c>
      <c r="C160" s="4" t="s">
        <v>1021</v>
      </c>
      <c r="D160" s="4" t="s">
        <v>1022</v>
      </c>
      <c r="E160" s="4" t="s">
        <v>855</v>
      </c>
      <c r="F160" s="4" t="s">
        <v>1023</v>
      </c>
      <c r="G160" s="3" t="s">
        <v>1024</v>
      </c>
      <c r="H160" s="3" t="s">
        <v>53</v>
      </c>
      <c r="I160" s="3" t="s">
        <v>805</v>
      </c>
      <c r="J160" s="11">
        <v>339746</v>
      </c>
      <c r="K160" s="223">
        <v>121338</v>
      </c>
      <c r="L160" s="85">
        <f t="shared" si="13"/>
        <v>2.7855371900826444</v>
      </c>
      <c r="M160" s="80">
        <f t="shared" si="14"/>
        <v>2.7999967034234947</v>
      </c>
      <c r="N160" s="90">
        <f t="shared" si="15"/>
        <v>121967.85640112743</v>
      </c>
      <c r="P160" s="144"/>
      <c r="Q160" s="7" t="s">
        <v>143</v>
      </c>
      <c r="R160" s="11"/>
      <c r="S160" s="11"/>
      <c r="T160" s="11"/>
      <c r="U160" s="16"/>
    </row>
    <row r="161" spans="1:21" ht="15.75">
      <c r="A161" s="213" t="s">
        <v>1026</v>
      </c>
      <c r="B161" s="3" t="s">
        <v>771</v>
      </c>
      <c r="C161" s="4" t="s">
        <v>1027</v>
      </c>
      <c r="D161" s="4" t="s">
        <v>1028</v>
      </c>
      <c r="E161" s="4" t="s">
        <v>855</v>
      </c>
      <c r="F161" s="4" t="s">
        <v>1029</v>
      </c>
      <c r="G161" s="3" t="s">
        <v>1030</v>
      </c>
      <c r="H161" s="3" t="s">
        <v>53</v>
      </c>
      <c r="I161" s="3" t="s">
        <v>932</v>
      </c>
      <c r="J161" s="11">
        <v>656340</v>
      </c>
      <c r="K161" s="223">
        <v>273475</v>
      </c>
      <c r="L161" s="85">
        <f t="shared" si="13"/>
        <v>6.278122130394857</v>
      </c>
      <c r="M161" s="80">
        <f t="shared" si="14"/>
        <v>2.4</v>
      </c>
      <c r="N161" s="90">
        <f t="shared" si="15"/>
        <v>104544</v>
      </c>
      <c r="P161" s="144"/>
      <c r="Q161" s="7" t="s">
        <v>225</v>
      </c>
      <c r="R161" s="11"/>
      <c r="S161" s="11"/>
      <c r="T161" s="11"/>
      <c r="U161" s="16"/>
    </row>
    <row r="162" spans="12:21" ht="15.75">
      <c r="L162" s="85">
        <f aca="true" t="shared" si="17" ref="L162:L199">K162/43560</f>
        <v>0</v>
      </c>
      <c r="M162" s="80" t="e">
        <f aca="true" t="shared" si="18" ref="M162:M199">J162/K162</f>
        <v>#DIV/0!</v>
      </c>
      <c r="N162" s="90" t="e">
        <f t="shared" si="15"/>
        <v>#DIV/0!</v>
      </c>
      <c r="P162" s="144" t="e">
        <f t="shared" si="16"/>
        <v>#DIV/0!</v>
      </c>
      <c r="R162" s="11"/>
      <c r="S162" s="11"/>
      <c r="T162" s="11"/>
      <c r="U162" s="16"/>
    </row>
    <row r="163" spans="12:21" ht="15.75">
      <c r="L163" s="85">
        <f t="shared" si="17"/>
        <v>0</v>
      </c>
      <c r="M163" s="80" t="e">
        <f t="shared" si="18"/>
        <v>#DIV/0!</v>
      </c>
      <c r="N163" s="90" t="e">
        <f t="shared" si="15"/>
        <v>#DIV/0!</v>
      </c>
      <c r="P163" s="144" t="e">
        <f t="shared" si="16"/>
        <v>#DIV/0!</v>
      </c>
      <c r="R163" s="11"/>
      <c r="S163" s="11"/>
      <c r="T163" s="11"/>
      <c r="U163" s="16"/>
    </row>
    <row r="164" spans="12:21" ht="15.75">
      <c r="L164" s="85">
        <f t="shared" si="17"/>
        <v>0</v>
      </c>
      <c r="M164" s="80" t="e">
        <f t="shared" si="18"/>
        <v>#DIV/0!</v>
      </c>
      <c r="N164" s="90" t="e">
        <f t="shared" si="15"/>
        <v>#DIV/0!</v>
      </c>
      <c r="P164" s="144" t="e">
        <f t="shared" si="16"/>
        <v>#DIV/0!</v>
      </c>
      <c r="R164" s="11"/>
      <c r="S164" s="11"/>
      <c r="T164" s="11"/>
      <c r="U164" s="16"/>
    </row>
    <row r="165" spans="12:21" ht="15.75">
      <c r="L165" s="85">
        <f t="shared" si="17"/>
        <v>0</v>
      </c>
      <c r="M165" s="80" t="e">
        <f t="shared" si="18"/>
        <v>#DIV/0!</v>
      </c>
      <c r="N165" s="90" t="e">
        <f t="shared" si="15"/>
        <v>#DIV/0!</v>
      </c>
      <c r="P165" s="144" t="e">
        <f t="shared" si="16"/>
        <v>#DIV/0!</v>
      </c>
      <c r="R165" s="11"/>
      <c r="S165" s="11"/>
      <c r="T165" s="11"/>
      <c r="U165" s="16"/>
    </row>
    <row r="166" spans="12:21" ht="15.75">
      <c r="L166" s="85">
        <f t="shared" si="17"/>
        <v>0</v>
      </c>
      <c r="M166" s="80" t="e">
        <f t="shared" si="18"/>
        <v>#DIV/0!</v>
      </c>
      <c r="N166" s="90" t="e">
        <f t="shared" si="15"/>
        <v>#DIV/0!</v>
      </c>
      <c r="P166" s="144" t="e">
        <f t="shared" si="16"/>
        <v>#DIV/0!</v>
      </c>
      <c r="R166" s="11"/>
      <c r="S166" s="11"/>
      <c r="T166" s="11"/>
      <c r="U166" s="16"/>
    </row>
    <row r="167" spans="12:21" ht="15.75">
      <c r="L167" s="85">
        <f t="shared" si="17"/>
        <v>0</v>
      </c>
      <c r="M167" s="80" t="e">
        <f t="shared" si="18"/>
        <v>#DIV/0!</v>
      </c>
      <c r="N167" s="90" t="e">
        <f t="shared" si="15"/>
        <v>#DIV/0!</v>
      </c>
      <c r="P167" s="144" t="e">
        <f t="shared" si="16"/>
        <v>#DIV/0!</v>
      </c>
      <c r="R167" s="11"/>
      <c r="S167" s="11"/>
      <c r="T167" s="11"/>
      <c r="U167" s="16"/>
    </row>
    <row r="168" spans="12:21" ht="15.75">
      <c r="L168" s="85">
        <f t="shared" si="17"/>
        <v>0</v>
      </c>
      <c r="M168" s="80" t="e">
        <f t="shared" si="18"/>
        <v>#DIV/0!</v>
      </c>
      <c r="N168" s="90" t="e">
        <f t="shared" si="15"/>
        <v>#DIV/0!</v>
      </c>
      <c r="P168" s="144" t="e">
        <f t="shared" si="16"/>
        <v>#DIV/0!</v>
      </c>
      <c r="R168" s="11"/>
      <c r="S168" s="11"/>
      <c r="T168" s="11"/>
      <c r="U168" s="16"/>
    </row>
    <row r="169" spans="12:21" ht="15.75">
      <c r="L169" s="85">
        <f t="shared" si="17"/>
        <v>0</v>
      </c>
      <c r="M169" s="80" t="e">
        <f t="shared" si="18"/>
        <v>#DIV/0!</v>
      </c>
      <c r="N169" s="90" t="e">
        <f t="shared" si="15"/>
        <v>#DIV/0!</v>
      </c>
      <c r="P169" s="144" t="e">
        <f t="shared" si="16"/>
        <v>#DIV/0!</v>
      </c>
      <c r="R169" s="11"/>
      <c r="S169" s="11"/>
      <c r="T169" s="11"/>
      <c r="U169" s="16"/>
    </row>
    <row r="170" spans="12:21" ht="15.75">
      <c r="L170" s="85">
        <f t="shared" si="17"/>
        <v>0</v>
      </c>
      <c r="M170" s="80" t="e">
        <f t="shared" si="18"/>
        <v>#DIV/0!</v>
      </c>
      <c r="N170" s="90" t="e">
        <f t="shared" si="15"/>
        <v>#DIV/0!</v>
      </c>
      <c r="P170" s="144" t="e">
        <f t="shared" si="16"/>
        <v>#DIV/0!</v>
      </c>
      <c r="R170" s="11"/>
      <c r="S170" s="11"/>
      <c r="T170" s="11"/>
      <c r="U170" s="16"/>
    </row>
    <row r="171" spans="12:21" ht="15.75">
      <c r="L171" s="85">
        <f t="shared" si="17"/>
        <v>0</v>
      </c>
      <c r="M171" s="80" t="e">
        <f t="shared" si="18"/>
        <v>#DIV/0!</v>
      </c>
      <c r="N171" s="90" t="e">
        <f t="shared" si="15"/>
        <v>#DIV/0!</v>
      </c>
      <c r="P171" s="144" t="e">
        <f t="shared" si="16"/>
        <v>#DIV/0!</v>
      </c>
      <c r="R171" s="11"/>
      <c r="S171" s="11"/>
      <c r="T171" s="11"/>
      <c r="U171" s="16"/>
    </row>
    <row r="172" spans="12:21" ht="15.75">
      <c r="L172" s="85">
        <f t="shared" si="17"/>
        <v>0</v>
      </c>
      <c r="M172" s="80" t="e">
        <f t="shared" si="18"/>
        <v>#DIV/0!</v>
      </c>
      <c r="N172" s="90" t="e">
        <f t="shared" si="15"/>
        <v>#DIV/0!</v>
      </c>
      <c r="P172" s="144" t="e">
        <f t="shared" si="16"/>
        <v>#DIV/0!</v>
      </c>
      <c r="R172" s="11"/>
      <c r="S172" s="11"/>
      <c r="T172" s="11"/>
      <c r="U172" s="16"/>
    </row>
    <row r="173" spans="12:21" ht="15.75">
      <c r="L173" s="85">
        <f t="shared" si="17"/>
        <v>0</v>
      </c>
      <c r="M173" s="80" t="e">
        <f t="shared" si="18"/>
        <v>#DIV/0!</v>
      </c>
      <c r="N173" s="90" t="e">
        <f t="shared" si="15"/>
        <v>#DIV/0!</v>
      </c>
      <c r="P173" s="144" t="e">
        <f t="shared" si="16"/>
        <v>#DIV/0!</v>
      </c>
      <c r="R173" s="11"/>
      <c r="S173" s="11"/>
      <c r="T173" s="11"/>
      <c r="U173" s="16"/>
    </row>
    <row r="174" spans="12:21" ht="15.75">
      <c r="L174" s="85">
        <f t="shared" si="17"/>
        <v>0</v>
      </c>
      <c r="M174" s="80" t="e">
        <f t="shared" si="18"/>
        <v>#DIV/0!</v>
      </c>
      <c r="N174" s="90" t="e">
        <f t="shared" si="15"/>
        <v>#DIV/0!</v>
      </c>
      <c r="P174" s="144" t="e">
        <f t="shared" si="16"/>
        <v>#DIV/0!</v>
      </c>
      <c r="R174" s="11"/>
      <c r="S174" s="11"/>
      <c r="T174" s="11"/>
      <c r="U174" s="16"/>
    </row>
    <row r="175" spans="12:21" ht="15.75">
      <c r="L175" s="85">
        <f t="shared" si="17"/>
        <v>0</v>
      </c>
      <c r="M175" s="80" t="e">
        <f t="shared" si="18"/>
        <v>#DIV/0!</v>
      </c>
      <c r="N175" s="90" t="e">
        <f t="shared" si="15"/>
        <v>#DIV/0!</v>
      </c>
      <c r="P175" s="144" t="e">
        <f t="shared" si="16"/>
        <v>#DIV/0!</v>
      </c>
      <c r="R175" s="11"/>
      <c r="S175" s="11"/>
      <c r="T175" s="11"/>
      <c r="U175" s="16"/>
    </row>
    <row r="176" spans="12:21" ht="15.75">
      <c r="L176" s="85">
        <f t="shared" si="17"/>
        <v>0</v>
      </c>
      <c r="M176" s="80" t="e">
        <f t="shared" si="18"/>
        <v>#DIV/0!</v>
      </c>
      <c r="N176" s="90" t="e">
        <f t="shared" si="15"/>
        <v>#DIV/0!</v>
      </c>
      <c r="P176" s="144" t="e">
        <f t="shared" si="16"/>
        <v>#DIV/0!</v>
      </c>
      <c r="R176" s="11"/>
      <c r="S176" s="11"/>
      <c r="T176" s="11"/>
      <c r="U176" s="16"/>
    </row>
    <row r="177" spans="12:21" ht="15.75">
      <c r="L177" s="85">
        <f t="shared" si="17"/>
        <v>0</v>
      </c>
      <c r="M177" s="80" t="e">
        <f t="shared" si="18"/>
        <v>#DIV/0!</v>
      </c>
      <c r="N177" s="90" t="e">
        <f t="shared" si="15"/>
        <v>#DIV/0!</v>
      </c>
      <c r="P177" s="144" t="e">
        <f t="shared" si="16"/>
        <v>#DIV/0!</v>
      </c>
      <c r="R177" s="11"/>
      <c r="S177" s="11"/>
      <c r="T177" s="11"/>
      <c r="U177" s="16"/>
    </row>
    <row r="178" spans="12:21" ht="15.75">
      <c r="L178" s="85">
        <f t="shared" si="17"/>
        <v>0</v>
      </c>
      <c r="M178" s="80" t="e">
        <f t="shared" si="18"/>
        <v>#DIV/0!</v>
      </c>
      <c r="N178" s="90" t="e">
        <f t="shared" si="15"/>
        <v>#DIV/0!</v>
      </c>
      <c r="P178" s="144" t="e">
        <f t="shared" si="16"/>
        <v>#DIV/0!</v>
      </c>
      <c r="R178" s="11"/>
      <c r="S178" s="11"/>
      <c r="T178" s="11"/>
      <c r="U178" s="16"/>
    </row>
    <row r="179" spans="12:21" ht="15.75">
      <c r="L179" s="85">
        <f t="shared" si="17"/>
        <v>0</v>
      </c>
      <c r="M179" s="80" t="e">
        <f t="shared" si="18"/>
        <v>#DIV/0!</v>
      </c>
      <c r="N179" s="90" t="e">
        <f t="shared" si="15"/>
        <v>#DIV/0!</v>
      </c>
      <c r="P179" s="144" t="e">
        <f t="shared" si="16"/>
        <v>#DIV/0!</v>
      </c>
      <c r="R179" s="11"/>
      <c r="S179" s="11"/>
      <c r="T179" s="11"/>
      <c r="U179" s="16"/>
    </row>
    <row r="180" spans="12:21" ht="15.75">
      <c r="L180" s="85">
        <f t="shared" si="17"/>
        <v>0</v>
      </c>
      <c r="M180" s="80" t="e">
        <f t="shared" si="18"/>
        <v>#DIV/0!</v>
      </c>
      <c r="N180" s="90" t="e">
        <f t="shared" si="15"/>
        <v>#DIV/0!</v>
      </c>
      <c r="P180" s="144" t="e">
        <f t="shared" si="16"/>
        <v>#DIV/0!</v>
      </c>
      <c r="R180" s="11"/>
      <c r="S180" s="11"/>
      <c r="T180" s="11"/>
      <c r="U180" s="16"/>
    </row>
    <row r="181" spans="12:21" ht="15.75">
      <c r="L181" s="85">
        <f t="shared" si="17"/>
        <v>0</v>
      </c>
      <c r="M181" s="80" t="e">
        <f t="shared" si="18"/>
        <v>#DIV/0!</v>
      </c>
      <c r="N181" s="90" t="e">
        <f t="shared" si="15"/>
        <v>#DIV/0!</v>
      </c>
      <c r="P181" s="144" t="e">
        <f t="shared" si="16"/>
        <v>#DIV/0!</v>
      </c>
      <c r="R181" s="11"/>
      <c r="S181" s="11"/>
      <c r="T181" s="11"/>
      <c r="U181" s="16"/>
    </row>
    <row r="182" spans="12:21" ht="15.75">
      <c r="L182" s="85">
        <f t="shared" si="17"/>
        <v>0</v>
      </c>
      <c r="M182" s="80" t="e">
        <f t="shared" si="18"/>
        <v>#DIV/0!</v>
      </c>
      <c r="N182" s="90" t="e">
        <f t="shared" si="15"/>
        <v>#DIV/0!</v>
      </c>
      <c r="P182" s="144" t="e">
        <f t="shared" si="16"/>
        <v>#DIV/0!</v>
      </c>
      <c r="R182" s="11"/>
      <c r="S182" s="11"/>
      <c r="T182" s="11"/>
      <c r="U182" s="16"/>
    </row>
    <row r="183" spans="12:21" ht="15.75">
      <c r="L183" s="85">
        <f t="shared" si="17"/>
        <v>0</v>
      </c>
      <c r="M183" s="80" t="e">
        <f t="shared" si="18"/>
        <v>#DIV/0!</v>
      </c>
      <c r="N183" s="90" t="e">
        <f t="shared" si="15"/>
        <v>#DIV/0!</v>
      </c>
      <c r="P183" s="144" t="e">
        <f t="shared" si="16"/>
        <v>#DIV/0!</v>
      </c>
      <c r="R183" s="11"/>
      <c r="S183" s="11"/>
      <c r="T183" s="11"/>
      <c r="U183" s="16"/>
    </row>
    <row r="184" spans="12:21" ht="15.75">
      <c r="L184" s="85">
        <f t="shared" si="17"/>
        <v>0</v>
      </c>
      <c r="M184" s="80" t="e">
        <f t="shared" si="18"/>
        <v>#DIV/0!</v>
      </c>
      <c r="N184" s="90" t="e">
        <f t="shared" si="15"/>
        <v>#DIV/0!</v>
      </c>
      <c r="P184" s="144" t="e">
        <f t="shared" si="16"/>
        <v>#DIV/0!</v>
      </c>
      <c r="R184" s="11"/>
      <c r="S184" s="11"/>
      <c r="T184" s="11"/>
      <c r="U184" s="16"/>
    </row>
    <row r="185" spans="12:21" ht="15.75">
      <c r="L185" s="85">
        <f t="shared" si="17"/>
        <v>0</v>
      </c>
      <c r="M185" s="80" t="e">
        <f t="shared" si="18"/>
        <v>#DIV/0!</v>
      </c>
      <c r="N185" s="90" t="e">
        <f t="shared" si="15"/>
        <v>#DIV/0!</v>
      </c>
      <c r="P185" s="144" t="e">
        <f t="shared" si="16"/>
        <v>#DIV/0!</v>
      </c>
      <c r="R185" s="11"/>
      <c r="S185" s="11"/>
      <c r="T185" s="11"/>
      <c r="U185" s="16"/>
    </row>
    <row r="186" spans="12:21" ht="15.75">
      <c r="L186" s="85">
        <f t="shared" si="17"/>
        <v>0</v>
      </c>
      <c r="M186" s="80" t="e">
        <f t="shared" si="18"/>
        <v>#DIV/0!</v>
      </c>
      <c r="N186" s="90" t="e">
        <f t="shared" si="15"/>
        <v>#DIV/0!</v>
      </c>
      <c r="P186" s="144" t="e">
        <f t="shared" si="16"/>
        <v>#DIV/0!</v>
      </c>
      <c r="R186" s="11"/>
      <c r="S186" s="11"/>
      <c r="T186" s="11"/>
      <c r="U186" s="16"/>
    </row>
    <row r="187" spans="12:21" ht="15.75">
      <c r="L187" s="85">
        <f t="shared" si="17"/>
        <v>0</v>
      </c>
      <c r="M187" s="80" t="e">
        <f t="shared" si="18"/>
        <v>#DIV/0!</v>
      </c>
      <c r="N187" s="90" t="e">
        <f t="shared" si="15"/>
        <v>#DIV/0!</v>
      </c>
      <c r="P187" s="144" t="e">
        <f t="shared" si="16"/>
        <v>#DIV/0!</v>
      </c>
      <c r="R187" s="11"/>
      <c r="S187" s="11"/>
      <c r="T187" s="11"/>
      <c r="U187" s="16"/>
    </row>
    <row r="188" spans="12:21" ht="15.75">
      <c r="L188" s="85">
        <f t="shared" si="17"/>
        <v>0</v>
      </c>
      <c r="M188" s="80" t="e">
        <f t="shared" si="18"/>
        <v>#DIV/0!</v>
      </c>
      <c r="N188" s="90" t="e">
        <f aca="true" t="shared" si="19" ref="N188:N199">M188*43560</f>
        <v>#DIV/0!</v>
      </c>
      <c r="P188" s="144" t="e">
        <f aca="true" t="shared" si="20" ref="P188:P199">J188/O188</f>
        <v>#DIV/0!</v>
      </c>
      <c r="R188" s="11"/>
      <c r="S188" s="11"/>
      <c r="T188" s="11"/>
      <c r="U188" s="16"/>
    </row>
    <row r="189" spans="12:21" ht="15.75">
      <c r="L189" s="85">
        <f t="shared" si="17"/>
        <v>0</v>
      </c>
      <c r="M189" s="80" t="e">
        <f t="shared" si="18"/>
        <v>#DIV/0!</v>
      </c>
      <c r="N189" s="90" t="e">
        <f t="shared" si="19"/>
        <v>#DIV/0!</v>
      </c>
      <c r="P189" s="144" t="e">
        <f t="shared" si="20"/>
        <v>#DIV/0!</v>
      </c>
      <c r="R189" s="11"/>
      <c r="S189" s="11"/>
      <c r="T189" s="11"/>
      <c r="U189" s="16"/>
    </row>
    <row r="190" spans="12:21" ht="15.75">
      <c r="L190" s="85">
        <f t="shared" si="17"/>
        <v>0</v>
      </c>
      <c r="M190" s="80" t="e">
        <f t="shared" si="18"/>
        <v>#DIV/0!</v>
      </c>
      <c r="N190" s="90" t="e">
        <f t="shared" si="19"/>
        <v>#DIV/0!</v>
      </c>
      <c r="P190" s="144" t="e">
        <f t="shared" si="20"/>
        <v>#DIV/0!</v>
      </c>
      <c r="R190" s="11"/>
      <c r="S190" s="11"/>
      <c r="T190" s="11"/>
      <c r="U190" s="16"/>
    </row>
    <row r="191" spans="12:21" ht="15.75">
      <c r="L191" s="85">
        <f t="shared" si="17"/>
        <v>0</v>
      </c>
      <c r="M191" s="80" t="e">
        <f t="shared" si="18"/>
        <v>#DIV/0!</v>
      </c>
      <c r="N191" s="90" t="e">
        <f t="shared" si="19"/>
        <v>#DIV/0!</v>
      </c>
      <c r="P191" s="144" t="e">
        <f t="shared" si="20"/>
        <v>#DIV/0!</v>
      </c>
      <c r="R191" s="11"/>
      <c r="S191" s="11"/>
      <c r="T191" s="11"/>
      <c r="U191" s="16"/>
    </row>
    <row r="192" spans="12:21" ht="15.75">
      <c r="L192" s="85">
        <f t="shared" si="17"/>
        <v>0</v>
      </c>
      <c r="M192" s="80" t="e">
        <f t="shared" si="18"/>
        <v>#DIV/0!</v>
      </c>
      <c r="N192" s="90" t="e">
        <f t="shared" si="19"/>
        <v>#DIV/0!</v>
      </c>
      <c r="P192" s="144" t="e">
        <f t="shared" si="20"/>
        <v>#DIV/0!</v>
      </c>
      <c r="R192" s="11"/>
      <c r="S192" s="11"/>
      <c r="T192" s="11"/>
      <c r="U192" s="16"/>
    </row>
    <row r="193" spans="12:21" ht="15.75">
      <c r="L193" s="85">
        <f t="shared" si="17"/>
        <v>0</v>
      </c>
      <c r="M193" s="80" t="e">
        <f t="shared" si="18"/>
        <v>#DIV/0!</v>
      </c>
      <c r="N193" s="90" t="e">
        <f t="shared" si="19"/>
        <v>#DIV/0!</v>
      </c>
      <c r="P193" s="144" t="e">
        <f t="shared" si="20"/>
        <v>#DIV/0!</v>
      </c>
      <c r="R193" s="11"/>
      <c r="S193" s="11"/>
      <c r="T193" s="11"/>
      <c r="U193" s="16"/>
    </row>
    <row r="194" spans="12:21" ht="15.75">
      <c r="L194" s="85">
        <f t="shared" si="17"/>
        <v>0</v>
      </c>
      <c r="M194" s="80" t="e">
        <f t="shared" si="18"/>
        <v>#DIV/0!</v>
      </c>
      <c r="N194" s="90" t="e">
        <f t="shared" si="19"/>
        <v>#DIV/0!</v>
      </c>
      <c r="P194" s="144" t="e">
        <f t="shared" si="20"/>
        <v>#DIV/0!</v>
      </c>
      <c r="R194" s="11"/>
      <c r="S194" s="11"/>
      <c r="T194" s="11"/>
      <c r="U194" s="16"/>
    </row>
    <row r="195" spans="12:21" ht="15.75">
      <c r="L195" s="85">
        <f t="shared" si="17"/>
        <v>0</v>
      </c>
      <c r="M195" s="80" t="e">
        <f t="shared" si="18"/>
        <v>#DIV/0!</v>
      </c>
      <c r="N195" s="90" t="e">
        <f t="shared" si="19"/>
        <v>#DIV/0!</v>
      </c>
      <c r="P195" s="144" t="e">
        <f t="shared" si="20"/>
        <v>#DIV/0!</v>
      </c>
      <c r="R195" s="11"/>
      <c r="S195" s="11"/>
      <c r="T195" s="11"/>
      <c r="U195" s="16"/>
    </row>
    <row r="196" spans="12:21" ht="15.75">
      <c r="L196" s="85">
        <f t="shared" si="17"/>
        <v>0</v>
      </c>
      <c r="M196" s="80" t="e">
        <f t="shared" si="18"/>
        <v>#DIV/0!</v>
      </c>
      <c r="N196" s="90" t="e">
        <f t="shared" si="19"/>
        <v>#DIV/0!</v>
      </c>
      <c r="P196" s="144" t="e">
        <f t="shared" si="20"/>
        <v>#DIV/0!</v>
      </c>
      <c r="R196" s="11"/>
      <c r="S196" s="11"/>
      <c r="T196" s="11"/>
      <c r="U196" s="16"/>
    </row>
    <row r="197" spans="12:21" ht="15.75">
      <c r="L197" s="85">
        <f t="shared" si="17"/>
        <v>0</v>
      </c>
      <c r="M197" s="80" t="e">
        <f t="shared" si="18"/>
        <v>#DIV/0!</v>
      </c>
      <c r="N197" s="90" t="e">
        <f t="shared" si="19"/>
        <v>#DIV/0!</v>
      </c>
      <c r="P197" s="144" t="e">
        <f t="shared" si="20"/>
        <v>#DIV/0!</v>
      </c>
      <c r="R197" s="11"/>
      <c r="S197" s="11"/>
      <c r="T197" s="11"/>
      <c r="U197" s="16"/>
    </row>
    <row r="198" spans="12:21" ht="15.75">
      <c r="L198" s="85">
        <f t="shared" si="17"/>
        <v>0</v>
      </c>
      <c r="M198" s="80" t="e">
        <f t="shared" si="18"/>
        <v>#DIV/0!</v>
      </c>
      <c r="N198" s="90" t="e">
        <f t="shared" si="19"/>
        <v>#DIV/0!</v>
      </c>
      <c r="P198" s="144" t="e">
        <f t="shared" si="20"/>
        <v>#DIV/0!</v>
      </c>
      <c r="R198" s="11"/>
      <c r="S198" s="11"/>
      <c r="T198" s="11"/>
      <c r="U198" s="16"/>
    </row>
    <row r="199" spans="12:21" ht="15.75">
      <c r="L199" s="85">
        <f t="shared" si="17"/>
        <v>0</v>
      </c>
      <c r="M199" s="80" t="e">
        <f t="shared" si="18"/>
        <v>#DIV/0!</v>
      </c>
      <c r="N199" s="90" t="e">
        <f t="shared" si="19"/>
        <v>#DIV/0!</v>
      </c>
      <c r="P199" s="144" t="e">
        <f t="shared" si="20"/>
        <v>#DIV/0!</v>
      </c>
      <c r="R199" s="11"/>
      <c r="S199" s="11"/>
      <c r="T199" s="11"/>
      <c r="U199" s="16"/>
    </row>
    <row r="200" spans="18:21" ht="15.75">
      <c r="R200" s="11"/>
      <c r="S200" s="11"/>
      <c r="T200" s="11"/>
      <c r="U200" s="16"/>
    </row>
    <row r="201" spans="18:21" ht="15.75">
      <c r="R201" s="11"/>
      <c r="S201" s="11"/>
      <c r="T201" s="11"/>
      <c r="U201" s="16"/>
    </row>
    <row r="202" spans="18:21" ht="15.75">
      <c r="R202" s="11"/>
      <c r="S202" s="11"/>
      <c r="T202" s="11"/>
      <c r="U202" s="16"/>
    </row>
    <row r="203" spans="18:21" ht="15.75">
      <c r="R203" s="11"/>
      <c r="S203" s="11"/>
      <c r="T203" s="11"/>
      <c r="U203" s="16"/>
    </row>
    <row r="204" spans="18:21" ht="15.75">
      <c r="R204" s="11"/>
      <c r="S204" s="11"/>
      <c r="T204" s="11"/>
      <c r="U204" s="16"/>
    </row>
    <row r="205" spans="18:21" ht="15.75">
      <c r="R205" s="11"/>
      <c r="S205" s="11"/>
      <c r="T205" s="11"/>
      <c r="U205" s="16"/>
    </row>
    <row r="206" spans="18:21" ht="15.75">
      <c r="R206" s="11"/>
      <c r="S206" s="11"/>
      <c r="T206" s="11"/>
      <c r="U206" s="16"/>
    </row>
    <row r="207" spans="18:21" ht="15.75">
      <c r="R207" s="11"/>
      <c r="S207" s="11"/>
      <c r="T207" s="11"/>
      <c r="U207" s="16"/>
    </row>
    <row r="208" spans="18:21" ht="15.75">
      <c r="R208" s="11"/>
      <c r="S208" s="11"/>
      <c r="T208" s="11"/>
      <c r="U208" s="16"/>
    </row>
    <row r="209" spans="18:21" ht="15.75">
      <c r="R209" s="11"/>
      <c r="S209" s="11"/>
      <c r="T209" s="11"/>
      <c r="U209" s="16"/>
    </row>
    <row r="210" spans="18:21" ht="15.75">
      <c r="R210" s="11"/>
      <c r="S210" s="11"/>
      <c r="T210" s="11"/>
      <c r="U210" s="16"/>
    </row>
    <row r="211" spans="18:21" ht="15.75">
      <c r="R211" s="11"/>
      <c r="S211" s="11"/>
      <c r="T211" s="11"/>
      <c r="U211" s="16"/>
    </row>
    <row r="212" spans="18:21" ht="15.75">
      <c r="R212" s="11"/>
      <c r="S212" s="11"/>
      <c r="T212" s="11"/>
      <c r="U212" s="16"/>
    </row>
    <row r="213" spans="18:21" ht="15.75">
      <c r="R213" s="11"/>
      <c r="S213" s="11"/>
      <c r="T213" s="11"/>
      <c r="U213" s="16"/>
    </row>
    <row r="214" spans="18:21" ht="15.75">
      <c r="R214" s="11"/>
      <c r="S214" s="11"/>
      <c r="T214" s="11"/>
      <c r="U214" s="16"/>
    </row>
    <row r="215" spans="18:21" ht="15.75">
      <c r="R215" s="11"/>
      <c r="S215" s="11"/>
      <c r="T215" s="11"/>
      <c r="U215" s="16"/>
    </row>
    <row r="216" spans="18:21" ht="15.75">
      <c r="R216" s="11"/>
      <c r="S216" s="11"/>
      <c r="T216" s="11"/>
      <c r="U216" s="16"/>
    </row>
    <row r="217" spans="18:21" ht="15.75">
      <c r="R217" s="11"/>
      <c r="S217" s="11"/>
      <c r="T217" s="11"/>
      <c r="U217" s="16"/>
    </row>
    <row r="218" spans="18:21" ht="15.75">
      <c r="R218" s="11"/>
      <c r="S218" s="11"/>
      <c r="T218" s="11"/>
      <c r="U218" s="16"/>
    </row>
    <row r="219" spans="18:21" ht="15.75">
      <c r="R219" s="11"/>
      <c r="S219" s="11"/>
      <c r="T219" s="11"/>
      <c r="U219" s="16"/>
    </row>
    <row r="220" spans="18:21" ht="15.75">
      <c r="R220" s="11"/>
      <c r="S220" s="11"/>
      <c r="T220" s="11"/>
      <c r="U220" s="16"/>
    </row>
    <row r="221" spans="18:21" ht="15.75">
      <c r="R221" s="11"/>
      <c r="S221" s="11"/>
      <c r="T221" s="11"/>
      <c r="U221" s="16"/>
    </row>
    <row r="222" spans="18:21" ht="15.75">
      <c r="R222" s="11"/>
      <c r="S222" s="11"/>
      <c r="T222" s="11"/>
      <c r="U222" s="16"/>
    </row>
    <row r="223" spans="18:21" ht="15.75">
      <c r="R223" s="11"/>
      <c r="S223" s="11"/>
      <c r="T223" s="11"/>
      <c r="U223" s="16"/>
    </row>
    <row r="224" spans="18:21" ht="15.75">
      <c r="R224" s="11"/>
      <c r="S224" s="11"/>
      <c r="T224" s="11"/>
      <c r="U224" s="16"/>
    </row>
    <row r="225" spans="18:21" ht="15.75">
      <c r="R225" s="11"/>
      <c r="S225" s="11"/>
      <c r="T225" s="11"/>
      <c r="U225" s="16"/>
    </row>
    <row r="226" spans="18:21" ht="15.75">
      <c r="R226" s="11"/>
      <c r="S226" s="11"/>
      <c r="T226" s="11"/>
      <c r="U226" s="16"/>
    </row>
    <row r="227" spans="18:21" ht="15.75">
      <c r="R227" s="11"/>
      <c r="S227" s="11"/>
      <c r="T227" s="11"/>
      <c r="U227" s="16"/>
    </row>
    <row r="228" spans="18:21" ht="15.75">
      <c r="R228" s="11"/>
      <c r="S228" s="11"/>
      <c r="T228" s="11"/>
      <c r="U228" s="16"/>
    </row>
    <row r="229" spans="18:21" ht="15.75">
      <c r="R229" s="11"/>
      <c r="S229" s="11"/>
      <c r="T229" s="11"/>
      <c r="U229" s="16"/>
    </row>
    <row r="230" spans="18:21" ht="15.75">
      <c r="R230" s="11"/>
      <c r="S230" s="11"/>
      <c r="T230" s="11"/>
      <c r="U230" s="16"/>
    </row>
    <row r="231" spans="18:21" ht="15.75">
      <c r="R231" s="11"/>
      <c r="S231" s="11"/>
      <c r="T231" s="11"/>
      <c r="U231" s="16"/>
    </row>
    <row r="232" spans="18:21" ht="15.75">
      <c r="R232" s="11"/>
      <c r="S232" s="11"/>
      <c r="T232" s="11"/>
      <c r="U232" s="16"/>
    </row>
    <row r="233" spans="18:21" ht="15.75">
      <c r="R233" s="11"/>
      <c r="S233" s="11"/>
      <c r="T233" s="11"/>
      <c r="U233" s="16"/>
    </row>
    <row r="234" spans="18:21" ht="15.75">
      <c r="R234" s="11"/>
      <c r="S234" s="11"/>
      <c r="T234" s="11"/>
      <c r="U234" s="16"/>
    </row>
    <row r="235" spans="18:21" ht="15.75">
      <c r="R235" s="11"/>
      <c r="S235" s="11"/>
      <c r="T235" s="11"/>
      <c r="U235" s="16"/>
    </row>
    <row r="236" spans="18:21" ht="15.75">
      <c r="R236" s="11"/>
      <c r="S236" s="11"/>
      <c r="T236" s="11"/>
      <c r="U236" s="16"/>
    </row>
    <row r="237" spans="18:21" ht="15.75">
      <c r="R237" s="11"/>
      <c r="S237" s="11"/>
      <c r="T237" s="11"/>
      <c r="U237" s="16"/>
    </row>
    <row r="238" spans="18:21" ht="15.75">
      <c r="R238" s="11"/>
      <c r="S238" s="11"/>
      <c r="T238" s="11"/>
      <c r="U238" s="16"/>
    </row>
    <row r="239" spans="18:21" ht="15.75">
      <c r="R239" s="11"/>
      <c r="S239" s="11"/>
      <c r="T239" s="11"/>
      <c r="U239" s="16"/>
    </row>
    <row r="240" spans="18:21" ht="15.75">
      <c r="R240" s="11"/>
      <c r="S240" s="11"/>
      <c r="T240" s="11"/>
      <c r="U240" s="16"/>
    </row>
    <row r="241" spans="18:21" ht="15.75">
      <c r="R241" s="11"/>
      <c r="S241" s="11"/>
      <c r="T241" s="11"/>
      <c r="U241" s="16"/>
    </row>
    <row r="242" spans="18:21" ht="15.75">
      <c r="R242" s="11"/>
      <c r="S242" s="11"/>
      <c r="T242" s="11"/>
      <c r="U242" s="16"/>
    </row>
    <row r="243" spans="18:21" ht="15.75">
      <c r="R243" s="11"/>
      <c r="S243" s="11"/>
      <c r="T243" s="11"/>
      <c r="U243" s="16"/>
    </row>
    <row r="244" spans="18:21" ht="15.75">
      <c r="R244" s="11"/>
      <c r="S244" s="11"/>
      <c r="T244" s="11"/>
      <c r="U244" s="16"/>
    </row>
    <row r="245" spans="18:21" ht="15.75">
      <c r="R245" s="11"/>
      <c r="S245" s="11"/>
      <c r="T245" s="11"/>
      <c r="U245" s="16"/>
    </row>
    <row r="246" spans="18:21" ht="15.75">
      <c r="R246" s="11"/>
      <c r="S246" s="11"/>
      <c r="T246" s="11"/>
      <c r="U246" s="16"/>
    </row>
    <row r="247" spans="18:21" ht="15.75">
      <c r="R247" s="11"/>
      <c r="S247" s="11"/>
      <c r="T247" s="11"/>
      <c r="U247" s="16"/>
    </row>
    <row r="248" spans="18:21" ht="15.75">
      <c r="R248" s="11"/>
      <c r="S248" s="11"/>
      <c r="T248" s="11"/>
      <c r="U248" s="16"/>
    </row>
    <row r="249" spans="18:21" ht="15.75">
      <c r="R249" s="11"/>
      <c r="S249" s="11"/>
      <c r="T249" s="11"/>
      <c r="U249" s="16"/>
    </row>
    <row r="250" spans="18:21" ht="15.75">
      <c r="R250" s="11"/>
      <c r="S250" s="11"/>
      <c r="T250" s="11"/>
      <c r="U250" s="16"/>
    </row>
    <row r="251" spans="18:21" ht="15.75">
      <c r="R251" s="11"/>
      <c r="S251" s="11"/>
      <c r="T251" s="11"/>
      <c r="U251" s="16"/>
    </row>
    <row r="252" spans="18:21" ht="15.75">
      <c r="R252" s="11"/>
      <c r="S252" s="11"/>
      <c r="T252" s="11"/>
      <c r="U252" s="16"/>
    </row>
    <row r="253" spans="18:21" ht="15.75">
      <c r="R253" s="11"/>
      <c r="S253" s="11"/>
      <c r="T253" s="11"/>
      <c r="U253" s="16"/>
    </row>
    <row r="254" spans="18:21" ht="15.75">
      <c r="R254" s="11"/>
      <c r="S254" s="11"/>
      <c r="T254" s="11"/>
      <c r="U254" s="16"/>
    </row>
    <row r="255" spans="18:21" ht="15.75">
      <c r="R255" s="11"/>
      <c r="S255" s="11"/>
      <c r="T255" s="11"/>
      <c r="U255" s="16"/>
    </row>
    <row r="256" spans="18:21" ht="15.75">
      <c r="R256" s="11"/>
      <c r="S256" s="11"/>
      <c r="T256" s="11"/>
      <c r="U256" s="16"/>
    </row>
    <row r="257" spans="18:21" ht="15.75">
      <c r="R257" s="11"/>
      <c r="S257" s="11"/>
      <c r="T257" s="11"/>
      <c r="U257" s="16"/>
    </row>
    <row r="258" spans="18:21" ht="15.75">
      <c r="R258" s="11"/>
      <c r="S258" s="11"/>
      <c r="T258" s="11"/>
      <c r="U258" s="16"/>
    </row>
    <row r="259" spans="18:21" ht="15.75">
      <c r="R259" s="11"/>
      <c r="S259" s="11"/>
      <c r="T259" s="11"/>
      <c r="U259" s="16"/>
    </row>
    <row r="260" spans="18:21" ht="15.75">
      <c r="R260" s="11"/>
      <c r="S260" s="11"/>
      <c r="T260" s="11"/>
      <c r="U260" s="16"/>
    </row>
    <row r="261" spans="18:21" ht="15.75">
      <c r="R261" s="11"/>
      <c r="S261" s="11"/>
      <c r="T261" s="11"/>
      <c r="U261" s="16"/>
    </row>
    <row r="262" spans="18:21" ht="15.75">
      <c r="R262" s="11"/>
      <c r="S262" s="11"/>
      <c r="T262" s="11"/>
      <c r="U262" s="16"/>
    </row>
    <row r="263" spans="18:21" ht="15.75">
      <c r="R263" s="11"/>
      <c r="S263" s="11"/>
      <c r="T263" s="11"/>
      <c r="U263" s="16"/>
    </row>
    <row r="264" spans="18:21" ht="15.75">
      <c r="R264" s="11"/>
      <c r="S264" s="11"/>
      <c r="T264" s="11"/>
      <c r="U264" s="16"/>
    </row>
    <row r="265" spans="18:21" ht="15.75">
      <c r="R265" s="11"/>
      <c r="S265" s="11"/>
      <c r="T265" s="11"/>
      <c r="U265" s="16"/>
    </row>
    <row r="266" spans="18:21" ht="15.75">
      <c r="R266" s="11"/>
      <c r="S266" s="11"/>
      <c r="T266" s="11"/>
      <c r="U266" s="16"/>
    </row>
    <row r="267" spans="18:21" ht="15.75">
      <c r="R267" s="11"/>
      <c r="S267" s="11"/>
      <c r="T267" s="11"/>
      <c r="U267" s="16"/>
    </row>
    <row r="268" spans="18:21" ht="15.75">
      <c r="R268" s="11"/>
      <c r="S268" s="11"/>
      <c r="T268" s="11"/>
      <c r="U268" s="16"/>
    </row>
    <row r="269" spans="18:21" ht="15.75">
      <c r="R269" s="11"/>
      <c r="S269" s="11"/>
      <c r="T269" s="11"/>
      <c r="U269" s="16"/>
    </row>
    <row r="270" spans="18:21" ht="15.75">
      <c r="R270" s="11"/>
      <c r="S270" s="11"/>
      <c r="T270" s="11"/>
      <c r="U270" s="16"/>
    </row>
    <row r="271" spans="18:21" ht="15.75">
      <c r="R271" s="11"/>
      <c r="S271" s="11"/>
      <c r="T271" s="11"/>
      <c r="U271" s="16"/>
    </row>
    <row r="272" spans="18:21" ht="15.75">
      <c r="R272" s="11"/>
      <c r="S272" s="11"/>
      <c r="T272" s="11"/>
      <c r="U272" s="16"/>
    </row>
    <row r="273" spans="18:21" ht="15.75">
      <c r="R273" s="11"/>
      <c r="S273" s="11"/>
      <c r="T273" s="11"/>
      <c r="U273" s="16"/>
    </row>
    <row r="274" spans="18:21" ht="15.75">
      <c r="R274" s="11"/>
      <c r="S274" s="11"/>
      <c r="T274" s="11"/>
      <c r="U274" s="16"/>
    </row>
    <row r="275" spans="18:21" ht="15.75">
      <c r="R275" s="11"/>
      <c r="S275" s="11"/>
      <c r="T275" s="11"/>
      <c r="U275" s="16"/>
    </row>
    <row r="276" spans="18:21" ht="15.75">
      <c r="R276" s="11"/>
      <c r="S276" s="11"/>
      <c r="T276" s="11"/>
      <c r="U276" s="16"/>
    </row>
    <row r="277" spans="18:21" ht="15.75">
      <c r="R277" s="11"/>
      <c r="S277" s="11"/>
      <c r="T277" s="11"/>
      <c r="U277" s="16"/>
    </row>
    <row r="278" spans="18:21" ht="15.75">
      <c r="R278" s="11"/>
      <c r="S278" s="11"/>
      <c r="T278" s="11"/>
      <c r="U278" s="16"/>
    </row>
    <row r="279" spans="18:21" ht="15.75">
      <c r="R279" s="11"/>
      <c r="S279" s="11"/>
      <c r="T279" s="11"/>
      <c r="U279" s="16"/>
    </row>
    <row r="280" spans="18:21" ht="15.75">
      <c r="R280" s="11"/>
      <c r="S280" s="11"/>
      <c r="T280" s="11"/>
      <c r="U280" s="16"/>
    </row>
    <row r="281" spans="18:21" ht="15.75">
      <c r="R281" s="11"/>
      <c r="S281" s="11"/>
      <c r="T281" s="11"/>
      <c r="U281" s="16"/>
    </row>
    <row r="282" spans="18:21" ht="15.75">
      <c r="R282" s="11"/>
      <c r="S282" s="11"/>
      <c r="T282" s="11"/>
      <c r="U282" s="16"/>
    </row>
    <row r="283" spans="18:21" ht="15.75">
      <c r="R283" s="11"/>
      <c r="S283" s="11"/>
      <c r="T283" s="11"/>
      <c r="U283" s="16"/>
    </row>
    <row r="284" spans="18:21" ht="15.75">
      <c r="R284" s="11"/>
      <c r="S284" s="11"/>
      <c r="T284" s="11"/>
      <c r="U284" s="16"/>
    </row>
    <row r="285" spans="18:21" ht="15.75">
      <c r="R285" s="11"/>
      <c r="S285" s="11"/>
      <c r="T285" s="11"/>
      <c r="U285" s="16"/>
    </row>
    <row r="286" spans="18:21" ht="15.75">
      <c r="R286" s="11"/>
      <c r="S286" s="11"/>
      <c r="T286" s="11"/>
      <c r="U286" s="16"/>
    </row>
    <row r="287" spans="18:21" ht="15.75">
      <c r="R287" s="11"/>
      <c r="S287" s="11"/>
      <c r="T287" s="11"/>
      <c r="U287" s="16"/>
    </row>
    <row r="288" spans="18:21" ht="15.75">
      <c r="R288" s="11"/>
      <c r="S288" s="11"/>
      <c r="T288" s="11"/>
      <c r="U288" s="16"/>
    </row>
    <row r="289" spans="18:21" ht="15.75">
      <c r="R289" s="11"/>
      <c r="S289" s="11"/>
      <c r="T289" s="11"/>
      <c r="U289" s="16"/>
    </row>
    <row r="290" spans="18:21" ht="15.75">
      <c r="R290" s="11"/>
      <c r="S290" s="11"/>
      <c r="T290" s="11"/>
      <c r="U290" s="16"/>
    </row>
    <row r="291" spans="18:21" ht="15.75">
      <c r="R291" s="11"/>
      <c r="S291" s="11"/>
      <c r="T291" s="11"/>
      <c r="U291" s="16"/>
    </row>
    <row r="292" spans="18:21" ht="15.75">
      <c r="R292" s="11"/>
      <c r="S292" s="11"/>
      <c r="T292" s="11"/>
      <c r="U292" s="16"/>
    </row>
    <row r="293" spans="18:21" ht="15.75">
      <c r="R293" s="11"/>
      <c r="S293" s="11"/>
      <c r="T293" s="11"/>
      <c r="U293" s="16"/>
    </row>
    <row r="294" spans="18:21" ht="15.75">
      <c r="R294" s="11"/>
      <c r="S294" s="11"/>
      <c r="T294" s="11"/>
      <c r="U294" s="16"/>
    </row>
    <row r="295" spans="18:21" ht="15.75">
      <c r="R295" s="11"/>
      <c r="S295" s="11"/>
      <c r="T295" s="11"/>
      <c r="U295" s="16"/>
    </row>
    <row r="296" spans="18:21" ht="15.75">
      <c r="R296" s="11"/>
      <c r="S296" s="11"/>
      <c r="T296" s="11"/>
      <c r="U296" s="16"/>
    </row>
    <row r="297" spans="18:21" ht="15.75">
      <c r="R297" s="11"/>
      <c r="S297" s="11"/>
      <c r="T297" s="11"/>
      <c r="U297" s="16"/>
    </row>
    <row r="298" spans="18:21" ht="15.75">
      <c r="R298" s="11"/>
      <c r="S298" s="11"/>
      <c r="T298" s="11"/>
      <c r="U298" s="16"/>
    </row>
    <row r="299" spans="18:21" ht="15.75">
      <c r="R299" s="11"/>
      <c r="S299" s="11"/>
      <c r="T299" s="11"/>
      <c r="U299" s="16"/>
    </row>
    <row r="300" spans="18:21" ht="15.75">
      <c r="R300" s="11"/>
      <c r="S300" s="11"/>
      <c r="T300" s="11"/>
      <c r="U300" s="16"/>
    </row>
    <row r="301" spans="18:21" ht="15.75">
      <c r="R301" s="11"/>
      <c r="S301" s="11"/>
      <c r="T301" s="11"/>
      <c r="U301" s="16"/>
    </row>
    <row r="302" spans="18:21" ht="15.75">
      <c r="R302" s="11"/>
      <c r="S302" s="11"/>
      <c r="T302" s="11"/>
      <c r="U302" s="16"/>
    </row>
    <row r="303" spans="18:21" ht="15.75">
      <c r="R303" s="11"/>
      <c r="S303" s="11"/>
      <c r="T303" s="11"/>
      <c r="U303" s="16"/>
    </row>
    <row r="304" spans="18:21" ht="15.75">
      <c r="R304" s="11"/>
      <c r="S304" s="11"/>
      <c r="T304" s="11"/>
      <c r="U304" s="16"/>
    </row>
    <row r="305" spans="18:21" ht="15.75">
      <c r="R305" s="11"/>
      <c r="S305" s="11"/>
      <c r="T305" s="11"/>
      <c r="U305" s="16"/>
    </row>
    <row r="306" spans="18:21" ht="15.75">
      <c r="R306" s="11"/>
      <c r="S306" s="11"/>
      <c r="T306" s="11"/>
      <c r="U306" s="16"/>
    </row>
    <row r="307" spans="18:21" ht="15.75">
      <c r="R307" s="11"/>
      <c r="S307" s="11"/>
      <c r="T307" s="11"/>
      <c r="U307" s="16"/>
    </row>
    <row r="308" spans="18:21" ht="15.75">
      <c r="R308" s="11"/>
      <c r="S308" s="11"/>
      <c r="T308" s="11"/>
      <c r="U308" s="16"/>
    </row>
    <row r="309" spans="18:21" ht="15.75">
      <c r="R309" s="11"/>
      <c r="S309" s="11"/>
      <c r="T309" s="11"/>
      <c r="U309" s="16"/>
    </row>
    <row r="310" spans="18:21" ht="15.75">
      <c r="R310" s="11"/>
      <c r="S310" s="11"/>
      <c r="T310" s="11"/>
      <c r="U310" s="16"/>
    </row>
    <row r="311" spans="18:21" ht="15.75">
      <c r="R311" s="11"/>
      <c r="S311" s="11"/>
      <c r="T311" s="11"/>
      <c r="U311" s="16"/>
    </row>
    <row r="312" spans="18:21" ht="15.75">
      <c r="R312" s="11"/>
      <c r="S312" s="11"/>
      <c r="T312" s="11"/>
      <c r="U312" s="16"/>
    </row>
    <row r="313" spans="18:21" ht="15.75">
      <c r="R313" s="11"/>
      <c r="S313" s="11"/>
      <c r="T313" s="11"/>
      <c r="U313" s="16"/>
    </row>
    <row r="314" spans="18:21" ht="15.75">
      <c r="R314" s="11"/>
      <c r="S314" s="11"/>
      <c r="T314" s="11"/>
      <c r="U314" s="16"/>
    </row>
    <row r="315" spans="18:21" ht="15.75">
      <c r="R315" s="11"/>
      <c r="S315" s="11"/>
      <c r="T315" s="11"/>
      <c r="U315" s="16"/>
    </row>
    <row r="316" spans="18:21" ht="15.75">
      <c r="R316" s="11"/>
      <c r="S316" s="11"/>
      <c r="T316" s="11"/>
      <c r="U316" s="16"/>
    </row>
    <row r="317" spans="18:21" ht="15.75">
      <c r="R317" s="11"/>
      <c r="S317" s="11"/>
      <c r="T317" s="11"/>
      <c r="U317" s="16"/>
    </row>
    <row r="318" spans="18:21" ht="15.75">
      <c r="R318" s="11"/>
      <c r="S318" s="11"/>
      <c r="T318" s="11"/>
      <c r="U318" s="16"/>
    </row>
    <row r="319" spans="18:21" ht="15.75">
      <c r="R319" s="11"/>
      <c r="S319" s="11"/>
      <c r="T319" s="11"/>
      <c r="U319" s="16"/>
    </row>
    <row r="320" spans="18:21" ht="15.75">
      <c r="R320" s="11"/>
      <c r="S320" s="11"/>
      <c r="T320" s="11"/>
      <c r="U320" s="16"/>
    </row>
    <row r="321" spans="18:21" ht="15.75">
      <c r="R321" s="11"/>
      <c r="S321" s="11"/>
      <c r="T321" s="11"/>
      <c r="U321" s="16"/>
    </row>
    <row r="322" spans="18:21" ht="15.75">
      <c r="R322" s="11"/>
      <c r="S322" s="11"/>
      <c r="T322" s="11"/>
      <c r="U322" s="16"/>
    </row>
    <row r="323" spans="18:21" ht="15.75">
      <c r="R323" s="11"/>
      <c r="S323" s="11"/>
      <c r="T323" s="11"/>
      <c r="U323" s="16"/>
    </row>
    <row r="324" spans="18:21" ht="15.75">
      <c r="R324" s="11"/>
      <c r="S324" s="11"/>
      <c r="T324" s="11"/>
      <c r="U324" s="16"/>
    </row>
    <row r="325" spans="18:21" ht="15.75">
      <c r="R325" s="11"/>
      <c r="S325" s="11"/>
      <c r="T325" s="11"/>
      <c r="U325" s="16"/>
    </row>
    <row r="326" spans="18:21" ht="15.75">
      <c r="R326" s="11"/>
      <c r="S326" s="11"/>
      <c r="T326" s="11"/>
      <c r="U326" s="16"/>
    </row>
    <row r="327" spans="18:21" ht="15.75">
      <c r="R327" s="11"/>
      <c r="S327" s="11"/>
      <c r="T327" s="11"/>
      <c r="U327" s="16"/>
    </row>
    <row r="328" spans="18:21" ht="15.75">
      <c r="R328" s="11"/>
      <c r="S328" s="11"/>
      <c r="T328" s="11"/>
      <c r="U328" s="16"/>
    </row>
    <row r="329" spans="18:21" ht="15.75">
      <c r="R329" s="11"/>
      <c r="S329" s="11"/>
      <c r="T329" s="11"/>
      <c r="U329" s="16"/>
    </row>
    <row r="330" spans="18:21" ht="15.75">
      <c r="R330" s="11"/>
      <c r="S330" s="11"/>
      <c r="T330" s="11"/>
      <c r="U330" s="16"/>
    </row>
    <row r="331" spans="18:21" ht="15.75">
      <c r="R331" s="11"/>
      <c r="S331" s="11"/>
      <c r="T331" s="11"/>
      <c r="U331" s="16"/>
    </row>
    <row r="332" spans="18:21" ht="15.75">
      <c r="R332" s="11"/>
      <c r="S332" s="11"/>
      <c r="T332" s="11"/>
      <c r="U332" s="16"/>
    </row>
    <row r="333" spans="18:21" ht="15.75">
      <c r="R333" s="11"/>
      <c r="S333" s="11"/>
      <c r="T333" s="11"/>
      <c r="U333" s="16"/>
    </row>
    <row r="334" spans="18:21" ht="15.75">
      <c r="R334" s="11"/>
      <c r="S334" s="11"/>
      <c r="T334" s="11"/>
      <c r="U334" s="16"/>
    </row>
    <row r="335" spans="18:21" ht="15.75">
      <c r="R335" s="11"/>
      <c r="S335" s="11"/>
      <c r="T335" s="11"/>
      <c r="U335" s="16"/>
    </row>
    <row r="8138" spans="1:17" ht="15.75">
      <c r="A8138" s="220"/>
      <c r="B8138" s="19"/>
      <c r="C8138" s="18"/>
      <c r="D8138" s="18"/>
      <c r="E8138" s="18"/>
      <c r="F8138" s="18"/>
      <c r="G8138" s="19"/>
      <c r="H8138" s="18"/>
      <c r="I8138" s="19"/>
      <c r="J8138" s="1"/>
      <c r="K8138" s="237"/>
      <c r="L8138" s="85"/>
      <c r="M8138" s="80"/>
      <c r="N8138" s="77"/>
      <c r="O8138" s="7"/>
      <c r="P8138" s="144"/>
      <c r="Q8138" s="1"/>
    </row>
    <row r="8139" spans="1:17" ht="15.75">
      <c r="A8139" s="220"/>
      <c r="B8139" s="19"/>
      <c r="C8139" s="18"/>
      <c r="D8139" s="18"/>
      <c r="E8139" s="18"/>
      <c r="F8139" s="18"/>
      <c r="G8139" s="19"/>
      <c r="H8139" s="18"/>
      <c r="I8139" s="19"/>
      <c r="J8139" s="1"/>
      <c r="K8139" s="237"/>
      <c r="L8139" s="85"/>
      <c r="M8139" s="80"/>
      <c r="N8139" s="77"/>
      <c r="O8139" s="7"/>
      <c r="P8139" s="144"/>
      <c r="Q8139" s="1"/>
    </row>
    <row r="8140" spans="1:17" ht="15.75">
      <c r="A8140" s="220"/>
      <c r="B8140" s="19"/>
      <c r="C8140" s="18"/>
      <c r="D8140" s="18"/>
      <c r="E8140" s="18"/>
      <c r="F8140" s="18"/>
      <c r="G8140" s="19"/>
      <c r="H8140" s="18"/>
      <c r="I8140" s="19"/>
      <c r="J8140" s="1"/>
      <c r="K8140" s="237"/>
      <c r="L8140" s="85"/>
      <c r="M8140" s="80"/>
      <c r="N8140" s="77"/>
      <c r="O8140" s="7"/>
      <c r="P8140" s="144"/>
      <c r="Q8140" s="1"/>
    </row>
    <row r="8141" spans="1:17" ht="15.75">
      <c r="A8141" s="220"/>
      <c r="B8141" s="19"/>
      <c r="C8141" s="18"/>
      <c r="D8141" s="18"/>
      <c r="E8141" s="18"/>
      <c r="F8141" s="18"/>
      <c r="G8141" s="19"/>
      <c r="H8141" s="18"/>
      <c r="I8141" s="19"/>
      <c r="J8141" s="1"/>
      <c r="K8141" s="237"/>
      <c r="L8141" s="85"/>
      <c r="M8141" s="80"/>
      <c r="N8141" s="77"/>
      <c r="O8141" s="7"/>
      <c r="P8141" s="144"/>
      <c r="Q8141" s="1"/>
    </row>
    <row r="8142" spans="1:17" ht="15.75">
      <c r="A8142" s="220"/>
      <c r="B8142" s="19"/>
      <c r="C8142" s="18"/>
      <c r="D8142" s="18"/>
      <c r="E8142" s="18"/>
      <c r="F8142" s="18"/>
      <c r="G8142" s="19"/>
      <c r="H8142" s="18"/>
      <c r="I8142" s="19"/>
      <c r="J8142" s="1"/>
      <c r="K8142" s="237"/>
      <c r="L8142" s="85"/>
      <c r="M8142" s="80"/>
      <c r="N8142" s="77"/>
      <c r="O8142" s="7"/>
      <c r="P8142" s="144"/>
      <c r="Q8142" s="1"/>
    </row>
    <row r="8143" spans="1:17" ht="15.75">
      <c r="A8143" s="220"/>
      <c r="B8143" s="19"/>
      <c r="C8143" s="18"/>
      <c r="D8143" s="18"/>
      <c r="E8143" s="18"/>
      <c r="F8143" s="18"/>
      <c r="G8143" s="19"/>
      <c r="H8143" s="18"/>
      <c r="I8143" s="19"/>
      <c r="J8143" s="1"/>
      <c r="K8143" s="237"/>
      <c r="L8143" s="85"/>
      <c r="M8143" s="80"/>
      <c r="N8143" s="77"/>
      <c r="O8143" s="7"/>
      <c r="P8143" s="144"/>
      <c r="Q8143" s="1"/>
    </row>
    <row r="8144" spans="1:17" ht="15.75">
      <c r="A8144" s="220"/>
      <c r="B8144" s="19"/>
      <c r="C8144" s="18"/>
      <c r="D8144" s="18"/>
      <c r="E8144" s="18"/>
      <c r="F8144" s="18"/>
      <c r="G8144" s="19"/>
      <c r="H8144" s="18"/>
      <c r="I8144" s="19"/>
      <c r="J8144" s="1"/>
      <c r="K8144" s="237"/>
      <c r="L8144" s="85"/>
      <c r="M8144" s="80"/>
      <c r="N8144" s="77"/>
      <c r="O8144" s="7"/>
      <c r="P8144" s="144"/>
      <c r="Q8144" s="1"/>
    </row>
    <row r="8145" spans="1:17" ht="15.75">
      <c r="A8145" s="220"/>
      <c r="B8145" s="19"/>
      <c r="C8145" s="18"/>
      <c r="D8145" s="18"/>
      <c r="E8145" s="18"/>
      <c r="F8145" s="18"/>
      <c r="G8145" s="19"/>
      <c r="H8145" s="18"/>
      <c r="I8145" s="19"/>
      <c r="J8145" s="1"/>
      <c r="K8145" s="237"/>
      <c r="L8145" s="85"/>
      <c r="M8145" s="80"/>
      <c r="N8145" s="77"/>
      <c r="O8145" s="7"/>
      <c r="P8145" s="144"/>
      <c r="Q8145" s="1"/>
    </row>
    <row r="8146" spans="1:17" ht="15.75">
      <c r="A8146" s="220"/>
      <c r="B8146" s="19"/>
      <c r="C8146" s="18"/>
      <c r="D8146" s="18"/>
      <c r="E8146" s="18"/>
      <c r="F8146" s="18"/>
      <c r="G8146" s="19"/>
      <c r="H8146" s="18"/>
      <c r="I8146" s="19"/>
      <c r="J8146" s="1"/>
      <c r="K8146" s="237"/>
      <c r="L8146" s="85"/>
      <c r="M8146" s="80"/>
      <c r="N8146" s="77"/>
      <c r="O8146" s="7"/>
      <c r="P8146" s="144"/>
      <c r="Q8146" s="1"/>
    </row>
    <row r="8147" spans="1:17" ht="15.75">
      <c r="A8147" s="220"/>
      <c r="B8147" s="19"/>
      <c r="C8147" s="18"/>
      <c r="D8147" s="18"/>
      <c r="E8147" s="18"/>
      <c r="F8147" s="18"/>
      <c r="G8147" s="19"/>
      <c r="H8147" s="18"/>
      <c r="I8147" s="19"/>
      <c r="J8147" s="1"/>
      <c r="K8147" s="237"/>
      <c r="L8147" s="85"/>
      <c r="M8147" s="80"/>
      <c r="N8147" s="77"/>
      <c r="O8147" s="7"/>
      <c r="P8147" s="144"/>
      <c r="Q8147" s="1"/>
    </row>
    <row r="8148" spans="1:17" ht="15.75">
      <c r="A8148" s="220"/>
      <c r="B8148" s="19"/>
      <c r="C8148" s="18"/>
      <c r="D8148" s="18"/>
      <c r="E8148" s="18"/>
      <c r="F8148" s="18"/>
      <c r="G8148" s="19"/>
      <c r="H8148" s="18"/>
      <c r="I8148" s="19"/>
      <c r="J8148" s="1"/>
      <c r="K8148" s="237"/>
      <c r="L8148" s="85"/>
      <c r="M8148" s="80"/>
      <c r="N8148" s="77"/>
      <c r="O8148" s="7"/>
      <c r="P8148" s="144"/>
      <c r="Q8148" s="1"/>
    </row>
    <row r="8149" spans="1:17" ht="15.75">
      <c r="A8149" s="220"/>
      <c r="B8149" s="19"/>
      <c r="C8149" s="18"/>
      <c r="D8149" s="18"/>
      <c r="E8149" s="18"/>
      <c r="F8149" s="18"/>
      <c r="G8149" s="19"/>
      <c r="H8149" s="18"/>
      <c r="I8149" s="19"/>
      <c r="J8149" s="1"/>
      <c r="K8149" s="237"/>
      <c r="L8149" s="85"/>
      <c r="M8149" s="80"/>
      <c r="N8149" s="77"/>
      <c r="O8149" s="7"/>
      <c r="P8149" s="144"/>
      <c r="Q8149" s="1"/>
    </row>
    <row r="8150" spans="1:17" ht="15.75">
      <c r="A8150" s="220"/>
      <c r="B8150" s="19"/>
      <c r="C8150" s="18"/>
      <c r="D8150" s="18"/>
      <c r="E8150" s="18"/>
      <c r="F8150" s="18"/>
      <c r="G8150" s="19"/>
      <c r="H8150" s="18"/>
      <c r="I8150" s="19"/>
      <c r="J8150" s="1"/>
      <c r="K8150" s="237"/>
      <c r="L8150" s="85"/>
      <c r="M8150" s="80"/>
      <c r="N8150" s="77"/>
      <c r="O8150" s="7"/>
      <c r="P8150" s="144"/>
      <c r="Q8150" s="1"/>
    </row>
    <row r="8151" spans="1:17" ht="15.75">
      <c r="A8151" s="220"/>
      <c r="B8151" s="19"/>
      <c r="C8151" s="18"/>
      <c r="D8151" s="18"/>
      <c r="E8151" s="18"/>
      <c r="F8151" s="18"/>
      <c r="G8151" s="19"/>
      <c r="H8151" s="18"/>
      <c r="I8151" s="19"/>
      <c r="J8151" s="1"/>
      <c r="K8151" s="237"/>
      <c r="L8151" s="85"/>
      <c r="M8151" s="80"/>
      <c r="N8151" s="77"/>
      <c r="O8151" s="7"/>
      <c r="P8151" s="144"/>
      <c r="Q8151" s="1"/>
    </row>
    <row r="8152" spans="1:17" ht="15.75">
      <c r="A8152" s="220"/>
      <c r="B8152" s="19"/>
      <c r="C8152" s="18"/>
      <c r="D8152" s="18"/>
      <c r="E8152" s="18"/>
      <c r="F8152" s="18"/>
      <c r="G8152" s="19"/>
      <c r="H8152" s="18"/>
      <c r="I8152" s="19"/>
      <c r="J8152" s="1"/>
      <c r="K8152" s="237"/>
      <c r="L8152" s="85"/>
      <c r="M8152" s="80"/>
      <c r="N8152" s="77"/>
      <c r="O8152" s="7"/>
      <c r="P8152" s="144"/>
      <c r="Q8152" s="1"/>
    </row>
    <row r="8153" spans="1:17" ht="15.75">
      <c r="A8153" s="220"/>
      <c r="B8153" s="19"/>
      <c r="C8153" s="18"/>
      <c r="D8153" s="18"/>
      <c r="E8153" s="18"/>
      <c r="F8153" s="18"/>
      <c r="G8153" s="19"/>
      <c r="H8153" s="18"/>
      <c r="I8153" s="19"/>
      <c r="J8153" s="1"/>
      <c r="K8153" s="237"/>
      <c r="L8153" s="85"/>
      <c r="M8153" s="80"/>
      <c r="N8153" s="77"/>
      <c r="O8153" s="7"/>
      <c r="P8153" s="144"/>
      <c r="Q8153" s="1"/>
    </row>
    <row r="8154" spans="1:17" ht="15.75">
      <c r="A8154" s="220"/>
      <c r="B8154" s="19"/>
      <c r="C8154" s="18"/>
      <c r="D8154" s="18"/>
      <c r="E8154" s="18"/>
      <c r="F8154" s="18"/>
      <c r="G8154" s="19"/>
      <c r="H8154" s="18"/>
      <c r="I8154" s="19"/>
      <c r="J8154" s="1"/>
      <c r="K8154" s="237"/>
      <c r="L8154" s="85"/>
      <c r="M8154" s="80"/>
      <c r="N8154" s="77"/>
      <c r="O8154" s="7"/>
      <c r="P8154" s="144"/>
      <c r="Q8154" s="1"/>
    </row>
    <row r="8155" spans="1:17" ht="15.75">
      <c r="A8155" s="220"/>
      <c r="B8155" s="19"/>
      <c r="C8155" s="18"/>
      <c r="D8155" s="18"/>
      <c r="E8155" s="18"/>
      <c r="F8155" s="18"/>
      <c r="G8155" s="19"/>
      <c r="H8155" s="18"/>
      <c r="I8155" s="19"/>
      <c r="J8155" s="1"/>
      <c r="K8155" s="237"/>
      <c r="L8155" s="85"/>
      <c r="M8155" s="80"/>
      <c r="N8155" s="77"/>
      <c r="O8155" s="7"/>
      <c r="P8155" s="144"/>
      <c r="Q8155" s="1"/>
    </row>
    <row r="8156" spans="1:17" ht="15.75">
      <c r="A8156" s="220"/>
      <c r="B8156" s="19"/>
      <c r="C8156" s="18"/>
      <c r="D8156" s="18"/>
      <c r="E8156" s="18"/>
      <c r="F8156" s="18"/>
      <c r="G8156" s="19"/>
      <c r="H8156" s="18"/>
      <c r="I8156" s="19"/>
      <c r="J8156" s="1"/>
      <c r="K8156" s="237"/>
      <c r="L8156" s="85"/>
      <c r="M8156" s="80"/>
      <c r="N8156" s="77"/>
      <c r="O8156" s="7"/>
      <c r="P8156" s="144"/>
      <c r="Q8156" s="1"/>
    </row>
    <row r="8157" spans="1:17" ht="15.75">
      <c r="A8157" s="220"/>
      <c r="B8157" s="19"/>
      <c r="C8157" s="18"/>
      <c r="D8157" s="18"/>
      <c r="E8157" s="18"/>
      <c r="F8157" s="18"/>
      <c r="G8157" s="19"/>
      <c r="H8157" s="18"/>
      <c r="I8157" s="19"/>
      <c r="J8157" s="1"/>
      <c r="K8157" s="237"/>
      <c r="L8157" s="85"/>
      <c r="M8157" s="80"/>
      <c r="N8157" s="77"/>
      <c r="O8157" s="7"/>
      <c r="P8157" s="144"/>
      <c r="Q8157" s="1"/>
    </row>
    <row r="8158" spans="1:17" ht="15.75">
      <c r="A8158" s="220"/>
      <c r="B8158" s="19"/>
      <c r="C8158" s="18"/>
      <c r="D8158" s="18"/>
      <c r="E8158" s="18"/>
      <c r="F8158" s="18"/>
      <c r="G8158" s="19"/>
      <c r="H8158" s="18"/>
      <c r="I8158" s="19"/>
      <c r="J8158" s="1"/>
      <c r="K8158" s="237"/>
      <c r="L8158" s="85"/>
      <c r="M8158" s="80"/>
      <c r="N8158" s="77"/>
      <c r="O8158" s="7"/>
      <c r="P8158" s="144"/>
      <c r="Q8158" s="1"/>
    </row>
    <row r="8159" spans="1:17" ht="15.75">
      <c r="A8159" s="220"/>
      <c r="B8159" s="19"/>
      <c r="C8159" s="18"/>
      <c r="D8159" s="18"/>
      <c r="E8159" s="18"/>
      <c r="F8159" s="18"/>
      <c r="G8159" s="19"/>
      <c r="H8159" s="18"/>
      <c r="I8159" s="19"/>
      <c r="J8159" s="1"/>
      <c r="K8159" s="237"/>
      <c r="L8159" s="85"/>
      <c r="M8159" s="80"/>
      <c r="N8159" s="77"/>
      <c r="O8159" s="7"/>
      <c r="P8159" s="144"/>
      <c r="Q8159" s="1"/>
    </row>
    <row r="8160" spans="1:17" ht="15.75">
      <c r="A8160" s="220"/>
      <c r="B8160" s="19"/>
      <c r="C8160" s="18"/>
      <c r="D8160" s="18"/>
      <c r="E8160" s="18"/>
      <c r="F8160" s="18"/>
      <c r="G8160" s="19"/>
      <c r="H8160" s="18"/>
      <c r="I8160" s="19"/>
      <c r="J8160" s="1"/>
      <c r="K8160" s="237"/>
      <c r="L8160" s="85"/>
      <c r="M8160" s="80"/>
      <c r="N8160" s="77"/>
      <c r="O8160" s="7"/>
      <c r="P8160" s="144"/>
      <c r="Q8160" s="1"/>
    </row>
    <row r="8161" spans="1:17" ht="15.75">
      <c r="A8161" s="220"/>
      <c r="B8161" s="19"/>
      <c r="C8161" s="18"/>
      <c r="D8161" s="18"/>
      <c r="E8161" s="18"/>
      <c r="F8161" s="18"/>
      <c r="G8161" s="19"/>
      <c r="H8161" s="18"/>
      <c r="I8161" s="19"/>
      <c r="J8161" s="1"/>
      <c r="K8161" s="237"/>
      <c r="L8161" s="85"/>
      <c r="M8161" s="80"/>
      <c r="N8161" s="77"/>
      <c r="O8161" s="7"/>
      <c r="P8161" s="144"/>
      <c r="Q8161" s="1"/>
    </row>
    <row r="8162" spans="1:17" ht="15.75">
      <c r="A8162" s="220"/>
      <c r="B8162" s="19"/>
      <c r="C8162" s="18"/>
      <c r="D8162" s="18"/>
      <c r="E8162" s="18"/>
      <c r="F8162" s="18"/>
      <c r="G8162" s="19"/>
      <c r="H8162" s="18"/>
      <c r="I8162" s="19"/>
      <c r="J8162" s="1"/>
      <c r="K8162" s="237"/>
      <c r="L8162" s="85"/>
      <c r="M8162" s="80"/>
      <c r="N8162" s="77"/>
      <c r="O8162" s="7"/>
      <c r="P8162" s="144"/>
      <c r="Q8162" s="1"/>
    </row>
    <row r="8163" spans="1:17" ht="15.75">
      <c r="A8163" s="220"/>
      <c r="B8163" s="19"/>
      <c r="C8163" s="18"/>
      <c r="D8163" s="18"/>
      <c r="E8163" s="18"/>
      <c r="F8163" s="18"/>
      <c r="G8163" s="19"/>
      <c r="H8163" s="18"/>
      <c r="I8163" s="19"/>
      <c r="J8163" s="1"/>
      <c r="K8163" s="237"/>
      <c r="L8163" s="85"/>
      <c r="M8163" s="80"/>
      <c r="N8163" s="77"/>
      <c r="O8163" s="7"/>
      <c r="P8163" s="144"/>
      <c r="Q8163" s="1"/>
    </row>
    <row r="8164" spans="1:17" ht="15.75">
      <c r="A8164" s="220"/>
      <c r="B8164" s="19"/>
      <c r="C8164" s="18"/>
      <c r="D8164" s="18"/>
      <c r="E8164" s="18"/>
      <c r="F8164" s="18"/>
      <c r="G8164" s="19"/>
      <c r="H8164" s="18"/>
      <c r="I8164" s="19"/>
      <c r="J8164" s="1"/>
      <c r="K8164" s="237"/>
      <c r="L8164" s="85"/>
      <c r="M8164" s="80"/>
      <c r="N8164" s="77"/>
      <c r="O8164" s="7"/>
      <c r="P8164" s="144"/>
      <c r="Q8164" s="1"/>
    </row>
    <row r="8165" spans="1:17" ht="15.75">
      <c r="A8165" s="220"/>
      <c r="B8165" s="19"/>
      <c r="C8165" s="18"/>
      <c r="D8165" s="18"/>
      <c r="E8165" s="18"/>
      <c r="F8165" s="18"/>
      <c r="G8165" s="19"/>
      <c r="H8165" s="18"/>
      <c r="I8165" s="19"/>
      <c r="J8165" s="1"/>
      <c r="K8165" s="237"/>
      <c r="L8165" s="85"/>
      <c r="M8165" s="80"/>
      <c r="N8165" s="77"/>
      <c r="O8165" s="7"/>
      <c r="P8165" s="144"/>
      <c r="Q8165" s="1"/>
    </row>
    <row r="8166" spans="1:17" ht="15.75">
      <c r="A8166" s="220"/>
      <c r="B8166" s="19"/>
      <c r="C8166" s="18"/>
      <c r="D8166" s="18"/>
      <c r="E8166" s="18"/>
      <c r="F8166" s="18"/>
      <c r="G8166" s="19"/>
      <c r="H8166" s="18"/>
      <c r="I8166" s="19"/>
      <c r="J8166" s="1"/>
      <c r="K8166" s="237"/>
      <c r="L8166" s="85"/>
      <c r="M8166" s="80"/>
      <c r="N8166" s="77"/>
      <c r="O8166" s="7"/>
      <c r="P8166" s="144"/>
      <c r="Q8166" s="1"/>
    </row>
    <row r="8167" spans="1:17" ht="15.75">
      <c r="A8167" s="220"/>
      <c r="B8167" s="19"/>
      <c r="C8167" s="18"/>
      <c r="D8167" s="18"/>
      <c r="E8167" s="18"/>
      <c r="F8167" s="18"/>
      <c r="G8167" s="19"/>
      <c r="H8167" s="18"/>
      <c r="I8167" s="19"/>
      <c r="J8167" s="1"/>
      <c r="K8167" s="237"/>
      <c r="L8167" s="85"/>
      <c r="M8167" s="80"/>
      <c r="N8167" s="77"/>
      <c r="O8167" s="7"/>
      <c r="P8167" s="144"/>
      <c r="Q8167" s="1"/>
    </row>
    <row r="8168" spans="1:17" ht="15.75">
      <c r="A8168" s="220"/>
      <c r="B8168" s="19"/>
      <c r="C8168" s="18"/>
      <c r="D8168" s="18"/>
      <c r="E8168" s="18"/>
      <c r="F8168" s="18"/>
      <c r="G8168" s="19"/>
      <c r="H8168" s="18"/>
      <c r="I8168" s="19"/>
      <c r="J8168" s="1"/>
      <c r="K8168" s="237"/>
      <c r="L8168" s="85"/>
      <c r="M8168" s="80"/>
      <c r="N8168" s="77"/>
      <c r="O8168" s="7"/>
      <c r="P8168" s="144"/>
      <c r="Q8168" s="1"/>
    </row>
    <row r="8169" spans="1:17" ht="15.75">
      <c r="A8169" s="220"/>
      <c r="B8169" s="19"/>
      <c r="C8169" s="18"/>
      <c r="D8169" s="18"/>
      <c r="E8169" s="18"/>
      <c r="F8169" s="18"/>
      <c r="G8169" s="19"/>
      <c r="H8169" s="18"/>
      <c r="I8169" s="19"/>
      <c r="J8169" s="1"/>
      <c r="K8169" s="237"/>
      <c r="L8169" s="85"/>
      <c r="M8169" s="80"/>
      <c r="N8169" s="77"/>
      <c r="O8169" s="7"/>
      <c r="P8169" s="144"/>
      <c r="Q8169" s="1"/>
    </row>
    <row r="8170" spans="1:17" ht="15.75">
      <c r="A8170" s="220"/>
      <c r="B8170" s="19"/>
      <c r="C8170" s="18"/>
      <c r="D8170" s="18"/>
      <c r="E8170" s="18"/>
      <c r="F8170" s="18"/>
      <c r="G8170" s="19"/>
      <c r="H8170" s="18"/>
      <c r="I8170" s="19"/>
      <c r="J8170" s="1"/>
      <c r="K8170" s="237"/>
      <c r="L8170" s="85"/>
      <c r="M8170" s="80"/>
      <c r="N8170" s="77"/>
      <c r="O8170" s="7"/>
      <c r="P8170" s="144"/>
      <c r="Q8170" s="1"/>
    </row>
    <row r="8171" spans="1:17" ht="15.75">
      <c r="A8171" s="220"/>
      <c r="B8171" s="19"/>
      <c r="C8171" s="18"/>
      <c r="D8171" s="18"/>
      <c r="E8171" s="18"/>
      <c r="F8171" s="18"/>
      <c r="G8171" s="19"/>
      <c r="H8171" s="18"/>
      <c r="I8171" s="19"/>
      <c r="J8171" s="1"/>
      <c r="K8171" s="237"/>
      <c r="L8171" s="85"/>
      <c r="M8171" s="80"/>
      <c r="N8171" s="77"/>
      <c r="O8171" s="7"/>
      <c r="P8171" s="144"/>
      <c r="Q8171" s="1"/>
    </row>
    <row r="8172" spans="1:17" ht="15.75">
      <c r="A8172" s="220"/>
      <c r="B8172" s="19"/>
      <c r="C8172" s="18"/>
      <c r="D8172" s="18"/>
      <c r="E8172" s="18"/>
      <c r="F8172" s="18"/>
      <c r="G8172" s="19"/>
      <c r="H8172" s="18"/>
      <c r="I8172" s="19"/>
      <c r="J8172" s="1"/>
      <c r="K8172" s="237"/>
      <c r="L8172" s="85"/>
      <c r="M8172" s="80"/>
      <c r="N8172" s="77"/>
      <c r="O8172" s="7"/>
      <c r="P8172" s="144"/>
      <c r="Q8172" s="1"/>
    </row>
    <row r="8173" spans="1:17" ht="15.75">
      <c r="A8173" s="220"/>
      <c r="B8173" s="19"/>
      <c r="C8173" s="18"/>
      <c r="D8173" s="18"/>
      <c r="E8173" s="18"/>
      <c r="F8173" s="18"/>
      <c r="G8173" s="19"/>
      <c r="H8173" s="18"/>
      <c r="I8173" s="19"/>
      <c r="J8173" s="1"/>
      <c r="K8173" s="237"/>
      <c r="L8173" s="85"/>
      <c r="M8173" s="80"/>
      <c r="N8173" s="77"/>
      <c r="O8173" s="7"/>
      <c r="P8173" s="144"/>
      <c r="Q8173" s="1"/>
    </row>
    <row r="8174" spans="1:17" ht="15.75">
      <c r="A8174" s="220"/>
      <c r="B8174" s="19"/>
      <c r="C8174" s="18"/>
      <c r="D8174" s="18"/>
      <c r="E8174" s="18"/>
      <c r="F8174" s="18"/>
      <c r="G8174" s="19"/>
      <c r="H8174" s="18"/>
      <c r="I8174" s="19"/>
      <c r="J8174" s="1"/>
      <c r="K8174" s="237"/>
      <c r="L8174" s="85"/>
      <c r="M8174" s="80"/>
      <c r="N8174" s="77"/>
      <c r="O8174" s="7"/>
      <c r="P8174" s="144"/>
      <c r="Q8174" s="1"/>
    </row>
    <row r="8175" spans="1:17" ht="15.75">
      <c r="A8175" s="220"/>
      <c r="B8175" s="19"/>
      <c r="C8175" s="18"/>
      <c r="D8175" s="18"/>
      <c r="E8175" s="18"/>
      <c r="F8175" s="18"/>
      <c r="G8175" s="19"/>
      <c r="H8175" s="18"/>
      <c r="I8175" s="19"/>
      <c r="J8175" s="1"/>
      <c r="K8175" s="237"/>
      <c r="L8175" s="85"/>
      <c r="M8175" s="80"/>
      <c r="N8175" s="77"/>
      <c r="O8175" s="7"/>
      <c r="P8175" s="144"/>
      <c r="Q8175" s="1"/>
    </row>
    <row r="8176" spans="1:17" ht="15.75">
      <c r="A8176" s="220"/>
      <c r="B8176" s="19"/>
      <c r="C8176" s="18"/>
      <c r="D8176" s="18"/>
      <c r="E8176" s="18"/>
      <c r="F8176" s="18"/>
      <c r="G8176" s="19"/>
      <c r="H8176" s="18"/>
      <c r="I8176" s="19"/>
      <c r="J8176" s="1"/>
      <c r="K8176" s="237"/>
      <c r="L8176" s="85"/>
      <c r="M8176" s="80"/>
      <c r="N8176" s="77"/>
      <c r="O8176" s="7"/>
      <c r="P8176" s="144"/>
      <c r="Q8176" s="1"/>
    </row>
    <row r="8177" spans="1:17" ht="15.75">
      <c r="A8177" s="220"/>
      <c r="B8177" s="19"/>
      <c r="C8177" s="18"/>
      <c r="D8177" s="18"/>
      <c r="E8177" s="18"/>
      <c r="F8177" s="18"/>
      <c r="G8177" s="19"/>
      <c r="H8177" s="18"/>
      <c r="I8177" s="19"/>
      <c r="J8177" s="1"/>
      <c r="K8177" s="237"/>
      <c r="L8177" s="85"/>
      <c r="M8177" s="80"/>
      <c r="N8177" s="77"/>
      <c r="O8177" s="7"/>
      <c r="P8177" s="144"/>
      <c r="Q8177" s="1"/>
    </row>
    <row r="8178" spans="1:17" ht="15.75">
      <c r="A8178" s="220"/>
      <c r="B8178" s="19"/>
      <c r="C8178" s="18"/>
      <c r="D8178" s="18"/>
      <c r="E8178" s="18"/>
      <c r="F8178" s="18"/>
      <c r="G8178" s="19"/>
      <c r="H8178" s="18"/>
      <c r="I8178" s="19"/>
      <c r="J8178" s="1"/>
      <c r="K8178" s="237"/>
      <c r="L8178" s="85"/>
      <c r="M8178" s="80"/>
      <c r="N8178" s="77"/>
      <c r="O8178" s="7"/>
      <c r="P8178" s="144"/>
      <c r="Q8178" s="1"/>
    </row>
    <row r="8179" spans="1:17" ht="15.75">
      <c r="A8179" s="220"/>
      <c r="B8179" s="19"/>
      <c r="C8179" s="18"/>
      <c r="D8179" s="18"/>
      <c r="E8179" s="18"/>
      <c r="F8179" s="18"/>
      <c r="G8179" s="19"/>
      <c r="H8179" s="18"/>
      <c r="I8179" s="19"/>
      <c r="J8179" s="1"/>
      <c r="K8179" s="237"/>
      <c r="L8179" s="85"/>
      <c r="M8179" s="80"/>
      <c r="N8179" s="77"/>
      <c r="O8179" s="7"/>
      <c r="P8179" s="144"/>
      <c r="Q8179" s="1"/>
    </row>
    <row r="8180" spans="1:17" ht="15.75">
      <c r="A8180" s="220"/>
      <c r="B8180" s="19"/>
      <c r="C8180" s="18"/>
      <c r="D8180" s="18"/>
      <c r="E8180" s="18"/>
      <c r="F8180" s="18"/>
      <c r="G8180" s="19"/>
      <c r="H8180" s="18"/>
      <c r="I8180" s="19"/>
      <c r="J8180" s="1"/>
      <c r="K8180" s="237"/>
      <c r="L8180" s="85"/>
      <c r="M8180" s="80"/>
      <c r="N8180" s="77"/>
      <c r="O8180" s="7"/>
      <c r="P8180" s="144"/>
      <c r="Q8180" s="1"/>
    </row>
    <row r="8181" spans="1:17" ht="15.75">
      <c r="A8181" s="220"/>
      <c r="B8181" s="19"/>
      <c r="C8181" s="18"/>
      <c r="D8181" s="18"/>
      <c r="E8181" s="18"/>
      <c r="F8181" s="18"/>
      <c r="G8181" s="19"/>
      <c r="H8181" s="18"/>
      <c r="I8181" s="19"/>
      <c r="J8181" s="1"/>
      <c r="K8181" s="237"/>
      <c r="L8181" s="85"/>
      <c r="M8181" s="80"/>
      <c r="N8181" s="77"/>
      <c r="O8181" s="7"/>
      <c r="P8181" s="144"/>
      <c r="Q8181" s="1"/>
    </row>
    <row r="8182" spans="1:17" ht="15.75">
      <c r="A8182" s="220"/>
      <c r="B8182" s="19"/>
      <c r="C8182" s="18"/>
      <c r="D8182" s="18"/>
      <c r="E8182" s="18"/>
      <c r="F8182" s="18"/>
      <c r="G8182" s="19"/>
      <c r="H8182" s="18"/>
      <c r="I8182" s="19"/>
      <c r="J8182" s="1"/>
      <c r="K8182" s="237"/>
      <c r="L8182" s="85"/>
      <c r="M8182" s="80"/>
      <c r="N8182" s="77"/>
      <c r="O8182" s="7"/>
      <c r="P8182" s="144"/>
      <c r="Q8182" s="1"/>
    </row>
    <row r="8183" spans="1:17" ht="15.75">
      <c r="A8183" s="220"/>
      <c r="B8183" s="19"/>
      <c r="C8183" s="18"/>
      <c r="D8183" s="18"/>
      <c r="E8183" s="18"/>
      <c r="F8183" s="18"/>
      <c r="G8183" s="19"/>
      <c r="H8183" s="18"/>
      <c r="I8183" s="19"/>
      <c r="J8183" s="1"/>
      <c r="K8183" s="237"/>
      <c r="L8183" s="85"/>
      <c r="M8183" s="80"/>
      <c r="N8183" s="77"/>
      <c r="O8183" s="7"/>
      <c r="P8183" s="144"/>
      <c r="Q8183" s="1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Zeros="0" zoomScalePageLayoutView="0" workbookViewId="0" topLeftCell="A1">
      <selection activeCell="B9" sqref="B9"/>
    </sheetView>
  </sheetViews>
  <sheetFormatPr defaultColWidth="8.88671875" defaultRowHeight="15"/>
  <cols>
    <col min="1" max="1" width="16.21484375" style="27" customWidth="1"/>
    <col min="2" max="2" width="31.5546875" style="32" customWidth="1"/>
    <col min="3" max="16384" width="8.88671875" style="27" customWidth="1"/>
  </cols>
  <sheetData>
    <row r="1" ht="18.75">
      <c r="A1" s="34" t="s">
        <v>24</v>
      </c>
    </row>
    <row r="2" ht="18.75">
      <c r="A2" s="34" t="s">
        <v>25</v>
      </c>
    </row>
    <row r="5" ht="15.75">
      <c r="B5" s="33"/>
    </row>
    <row r="7" spans="1:3" ht="15.75">
      <c r="A7" s="28" t="s">
        <v>26</v>
      </c>
      <c r="B7" s="8" t="s">
        <v>43</v>
      </c>
      <c r="C7" s="28" t="s">
        <v>41</v>
      </c>
    </row>
    <row r="8" ht="15.75">
      <c r="A8" s="28"/>
    </row>
    <row r="9" spans="1:5" ht="15.75">
      <c r="A9" s="28" t="s">
        <v>27</v>
      </c>
      <c r="B9" s="29" t="e">
        <f>VLOOKUP($B$7,Land06,2)</f>
        <v>#N/A</v>
      </c>
      <c r="C9" s="28" t="s">
        <v>42</v>
      </c>
      <c r="E9" s="35" t="e">
        <f>E7/B25</f>
        <v>#N/A</v>
      </c>
    </row>
    <row r="10" ht="15.75">
      <c r="A10" s="28"/>
    </row>
    <row r="11" spans="1:2" ht="15.75">
      <c r="A11" s="28" t="s">
        <v>28</v>
      </c>
      <c r="B11" s="29" t="e">
        <f>VLOOKUP($B$7,Land06,3)</f>
        <v>#N/A</v>
      </c>
    </row>
    <row r="12" ht="15.75">
      <c r="A12" s="28"/>
    </row>
    <row r="13" spans="1:2" ht="15.75">
      <c r="A13" s="28" t="s">
        <v>29</v>
      </c>
      <c r="B13" s="29" t="e">
        <f>VLOOKUP($B$7,Land06,4)</f>
        <v>#N/A</v>
      </c>
    </row>
    <row r="14" ht="15.75">
      <c r="A14" s="28"/>
    </row>
    <row r="15" spans="1:2" ht="15.75">
      <c r="A15" s="28" t="s">
        <v>30</v>
      </c>
      <c r="B15" s="29" t="e">
        <f>VLOOKUP($B$7,Land06,5)</f>
        <v>#N/A</v>
      </c>
    </row>
    <row r="16" ht="15.75">
      <c r="A16" s="28"/>
    </row>
    <row r="17" spans="1:2" ht="15.75">
      <c r="A17" s="28" t="s">
        <v>31</v>
      </c>
      <c r="B17" s="29" t="e">
        <f>VLOOKUP($B$7,Land06,6)</f>
        <v>#N/A</v>
      </c>
    </row>
    <row r="18" ht="15.75">
      <c r="A18" s="28"/>
    </row>
    <row r="19" spans="1:2" ht="15.75">
      <c r="A19" s="28" t="s">
        <v>40</v>
      </c>
      <c r="B19" s="29" t="e">
        <f>VLOOKUP($B$7,Land06,7)</f>
        <v>#N/A</v>
      </c>
    </row>
    <row r="20" ht="15.75">
      <c r="A20" s="28"/>
    </row>
    <row r="21" spans="1:2" ht="15.75">
      <c r="A21" s="28" t="s">
        <v>32</v>
      </c>
      <c r="B21" s="29" t="e">
        <f>VLOOKUP($B$7,Land06,8)</f>
        <v>#N/A</v>
      </c>
    </row>
    <row r="22" ht="15.75">
      <c r="A22" s="28"/>
    </row>
    <row r="23" spans="1:2" ht="15.75">
      <c r="A23" s="28" t="s">
        <v>33</v>
      </c>
      <c r="B23" s="29" t="e">
        <f>VLOOKUP($B$7,Land06,9)</f>
        <v>#N/A</v>
      </c>
    </row>
    <row r="24" ht="15.75">
      <c r="A24" s="28"/>
    </row>
    <row r="25" spans="1:2" ht="15.75">
      <c r="A25" s="28" t="s">
        <v>34</v>
      </c>
      <c r="B25" s="30" t="e">
        <f>VLOOKUP($B$7,Land06,10)</f>
        <v>#N/A</v>
      </c>
    </row>
    <row r="26" ht="15.75">
      <c r="A26" s="28"/>
    </row>
    <row r="27" spans="1:2" ht="15.75">
      <c r="A27" s="28" t="s">
        <v>35</v>
      </c>
      <c r="B27" s="31" t="e">
        <f>VLOOKUP($B$7,Land06,11)</f>
        <v>#N/A</v>
      </c>
    </row>
    <row r="28" ht="15.75">
      <c r="A28" s="28"/>
    </row>
    <row r="29" spans="1:2" ht="15.75">
      <c r="A29" s="28" t="s">
        <v>36</v>
      </c>
      <c r="B29" s="39" t="e">
        <f>B25/B27</f>
        <v>#N/A</v>
      </c>
    </row>
    <row r="30" ht="15.75">
      <c r="A30" s="28"/>
    </row>
    <row r="31" spans="1:2" ht="15.75">
      <c r="A31" s="28" t="s">
        <v>37</v>
      </c>
      <c r="B31" s="29" t="e">
        <f>VLOOKUP($B$7,Land06,13)</f>
        <v>#N/A</v>
      </c>
    </row>
    <row r="32" ht="15.75">
      <c r="A32" s="28"/>
    </row>
    <row r="33" spans="1:2" ht="15.75">
      <c r="A33" s="28" t="s">
        <v>38</v>
      </c>
      <c r="B33" s="29" t="e">
        <f>VLOOKUP($B$7,Land06,15)</f>
        <v>#N/A</v>
      </c>
    </row>
    <row r="34" ht="15.75">
      <c r="A34" s="28"/>
    </row>
    <row r="35" ht="15.75">
      <c r="A35" s="28"/>
    </row>
    <row r="36" ht="15.75">
      <c r="A36" s="28"/>
    </row>
    <row r="37" ht="15.75">
      <c r="A37" s="28" t="s">
        <v>39</v>
      </c>
    </row>
    <row r="38" ht="15.75">
      <c r="A38" s="29" t="e">
        <f>VLOOKUP($B$7,Land06,17)</f>
        <v>#N/A</v>
      </c>
    </row>
    <row r="39" ht="15.75">
      <c r="A39" s="29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McCabe</dc:creator>
  <cp:keywords/>
  <dc:description/>
  <cp:lastModifiedBy>David Edge</cp:lastModifiedBy>
  <cp:lastPrinted>2017-05-09T19:42:35Z</cp:lastPrinted>
  <dcterms:created xsi:type="dcterms:W3CDTF">2001-04-24T13:31:44Z</dcterms:created>
  <dcterms:modified xsi:type="dcterms:W3CDTF">2018-04-04T17:51:45Z</dcterms:modified>
  <cp:category/>
  <cp:version/>
  <cp:contentType/>
  <cp:contentStatus/>
</cp:coreProperties>
</file>