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ps4\data4\Fnroot\Data History\Budget Toolkit\Employee Cost Calculator\"/>
    </mc:Choice>
  </mc:AlternateContent>
  <xr:revisionPtr revIDLastSave="0" documentId="8_{09310E8C-7D00-42F3-9372-0596847C9BA2}" xr6:coauthVersionLast="47" xr6:coauthVersionMax="47" xr10:uidLastSave="{00000000-0000-0000-0000-000000000000}"/>
  <bookViews>
    <workbookView xWindow="28680" yWindow="-120" windowWidth="29040" windowHeight="15840" xr2:uid="{BD4DEF1B-D6E1-4653-BCC6-9B29F4C62549}"/>
  </bookViews>
  <sheets>
    <sheet name="Calculator" sheetId="7" r:id="rId1"/>
    <sheet name="WRS FICA Health" sheetId="5" state="hidden" r:id="rId2"/>
    <sheet name="MiscFringe"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7" l="1"/>
  <c r="E23" i="7"/>
  <c r="E22" i="7"/>
  <c r="E21" i="7"/>
  <c r="E20" i="7"/>
  <c r="E25" i="7" l="1"/>
  <c r="E27" i="7" s="1"/>
  <c r="E26" i="7" l="1"/>
  <c r="D7" i="5" l="1"/>
  <c r="D6" i="5"/>
  <c r="D5" i="5"/>
  <c r="D4" i="5"/>
  <c r="D3" i="5"/>
  <c r="D6" i="2"/>
  <c r="D5" i="2"/>
  <c r="D4" i="2"/>
  <c r="D3" i="2"/>
  <c r="D2" i="2"/>
  <c r="C5" i="2" l="1"/>
  <c r="C4" i="2"/>
  <c r="C3" i="2"/>
  <c r="O10" i="2"/>
  <c r="C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McClain, Maggie</author>
  </authors>
  <commentList>
    <comment ref="C2" authorId="0" shapeId="0" xr:uid="{AB3AC458-4F7E-4112-9189-88901384780E}">
      <text>
        <r>
          <rPr>
            <b/>
            <sz val="9"/>
            <color indexed="81"/>
            <rFont val="Tahoma"/>
            <family val="2"/>
          </rPr>
          <t>McClain, Maggie:</t>
        </r>
        <r>
          <rPr>
            <sz val="9"/>
            <color indexed="81"/>
            <rFont val="Tahoma"/>
            <family val="2"/>
          </rPr>
          <t xml:space="preserve">
Deduction 1000 + 1100 in Deduction Master
FICA includes Social Security (6.2%) + Medicare (1.45%) taxes</t>
        </r>
      </text>
    </comment>
    <comment ref="B3" authorId="0" shapeId="0" xr:uid="{912D2A06-38D4-4143-BB67-206E6CADF014}">
      <text>
        <r>
          <rPr>
            <b/>
            <sz val="9"/>
            <color indexed="81"/>
            <rFont val="Tahoma"/>
            <family val="2"/>
          </rPr>
          <t>McClain, Maggie:</t>
        </r>
        <r>
          <rPr>
            <sz val="9"/>
            <color indexed="81"/>
            <rFont val="Tahoma"/>
            <family val="2"/>
          </rPr>
          <t xml:space="preserve">
Deduction 7500 in Deduction Master</t>
        </r>
      </text>
    </comment>
    <comment ref="B4" authorId="0" shapeId="0" xr:uid="{226AC3AA-DE84-4AA6-999F-56D91CDE840C}">
      <text>
        <r>
          <rPr>
            <b/>
            <sz val="9"/>
            <color indexed="81"/>
            <rFont val="Tahoma"/>
            <family val="2"/>
          </rPr>
          <t>McClain, Maggie:</t>
        </r>
        <r>
          <rPr>
            <sz val="9"/>
            <color indexed="81"/>
            <rFont val="Tahoma"/>
            <family val="2"/>
          </rPr>
          <t xml:space="preserve">
Deduction 7500 in Deduction Master</t>
        </r>
      </text>
    </comment>
    <comment ref="B5" authorId="0" shapeId="0" xr:uid="{6C9F74FE-302E-48C8-80CB-24B0CC9A24EC}">
      <text>
        <r>
          <rPr>
            <b/>
            <sz val="9"/>
            <color indexed="81"/>
            <rFont val="Tahoma"/>
            <family val="2"/>
          </rPr>
          <t>McClain, Maggie:</t>
        </r>
        <r>
          <rPr>
            <sz val="9"/>
            <color indexed="81"/>
            <rFont val="Tahoma"/>
            <family val="2"/>
          </rPr>
          <t xml:space="preserve">
Deduction 7540 in Deduction Master.
Why .24% higher than ETF WRS rate?</t>
        </r>
      </text>
    </comment>
    <comment ref="C5" authorId="0" shapeId="0" xr:uid="{4B6D6FE4-AAAB-448A-917F-740F848DEBB5}">
      <text>
        <r>
          <rPr>
            <b/>
            <sz val="9"/>
            <color indexed="81"/>
            <rFont val="Tahoma"/>
            <family val="2"/>
          </rPr>
          <t>McClain, Maggie:</t>
        </r>
        <r>
          <rPr>
            <sz val="9"/>
            <color indexed="81"/>
            <rFont val="Tahoma"/>
            <family val="2"/>
          </rPr>
          <t xml:space="preserve">
Deduction 1100 in Deduction Master
Sworn Fire employees do not participate in Social Security (Medicare rate only).</t>
        </r>
      </text>
    </comment>
    <comment ref="B6" authorId="0" shapeId="0" xr:uid="{E6615D3F-7001-48EF-9F0C-0053C1E84458}">
      <text>
        <r>
          <rPr>
            <b/>
            <sz val="9"/>
            <color indexed="81"/>
            <rFont val="Tahoma"/>
            <family val="2"/>
          </rPr>
          <t>McClain, Maggie:</t>
        </r>
        <r>
          <rPr>
            <sz val="9"/>
            <color indexed="81"/>
            <rFont val="Tahoma"/>
            <family val="2"/>
          </rPr>
          <t xml:space="preserve">
Deduction 7530 in Deduction Master.
Why .24% higher than ETF WRS rate?</t>
        </r>
      </text>
    </comment>
    <comment ref="B7" authorId="0" shapeId="0" xr:uid="{410CADBB-C96A-43A9-B987-E7B5B0ADADE4}">
      <text>
        <r>
          <rPr>
            <b/>
            <sz val="9"/>
            <color indexed="81"/>
            <rFont val="Tahoma"/>
            <family val="2"/>
          </rPr>
          <t>McClain, Maggie:</t>
        </r>
        <r>
          <rPr>
            <sz val="9"/>
            <color indexed="81"/>
            <rFont val="Tahoma"/>
            <family val="2"/>
          </rPr>
          <t xml:space="preserve">
Deduction 7500 in Deduction Master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McClain, Maggie</author>
  </authors>
  <commentList>
    <comment ref="D2" authorId="0" shapeId="0" xr:uid="{A4C6B0D7-352C-48A1-B0B0-1E9E53230088}">
      <text>
        <r>
          <rPr>
            <b/>
            <sz val="9"/>
            <color indexed="81"/>
            <rFont val="Tahoma"/>
            <family val="2"/>
          </rPr>
          <t>McClain, Maggie:</t>
        </r>
        <r>
          <rPr>
            <sz val="9"/>
            <color indexed="81"/>
            <rFont val="Tahoma"/>
            <family val="2"/>
          </rPr>
          <t xml:space="preserve">
Total Wage Insurance Budget divided by Total FTE Count</t>
        </r>
      </text>
    </comment>
    <comment ref="D3" authorId="0" shapeId="0" xr:uid="{38D25E31-A01B-4842-9AFA-7FB1B2C72FC6}">
      <text>
        <r>
          <rPr>
            <b/>
            <sz val="9"/>
            <color indexed="81"/>
            <rFont val="Tahoma"/>
            <family val="2"/>
          </rPr>
          <t>McClain, Maggie:</t>
        </r>
        <r>
          <rPr>
            <sz val="9"/>
            <color indexed="81"/>
            <rFont val="Tahoma"/>
            <family val="2"/>
          </rPr>
          <t xml:space="preserve">
Total Sworn Budget (sum of green cells to right) divided by Police &amp; Fire Sworn FTE count</t>
        </r>
      </text>
    </comment>
    <comment ref="D4" authorId="0" shapeId="0" xr:uid="{0E128BFD-2A3A-4713-B753-685E2A2B75CD}">
      <text>
        <r>
          <rPr>
            <b/>
            <sz val="9"/>
            <color indexed="81"/>
            <rFont val="Tahoma"/>
            <family val="2"/>
          </rPr>
          <t>McClain, Maggie:</t>
        </r>
        <r>
          <rPr>
            <sz val="9"/>
            <color indexed="81"/>
            <rFont val="Tahoma"/>
            <family val="2"/>
          </rPr>
          <t xml:space="preserve">
Total Teamster Budget (Health Insurance Retiree) divided by Teamster FTE count</t>
        </r>
      </text>
    </comment>
    <comment ref="D5" authorId="0" shapeId="0" xr:uid="{54D78457-29CA-4AEB-9184-9493E12F2238}">
      <text>
        <r>
          <rPr>
            <b/>
            <sz val="9"/>
            <color indexed="81"/>
            <rFont val="Tahoma"/>
            <family val="2"/>
          </rPr>
          <t>McClain, Maggie:</t>
        </r>
        <r>
          <rPr>
            <sz val="9"/>
            <color indexed="81"/>
            <rFont val="Tahoma"/>
            <family val="2"/>
          </rPr>
          <t xml:space="preserve">
Total VEBA amount (Post Employment Health Plans) divided by VEBA Employees FTE count</t>
        </r>
      </text>
    </comment>
    <comment ref="L19" authorId="0" shapeId="0" xr:uid="{02B1BE1C-3505-4CE8-A643-3EA16A7E89FA}">
      <text>
        <r>
          <rPr>
            <b/>
            <sz val="9"/>
            <color indexed="81"/>
            <rFont val="Tahoma"/>
            <family val="2"/>
          </rPr>
          <t>McClain, Maggie:</t>
        </r>
        <r>
          <rPr>
            <sz val="9"/>
            <color indexed="81"/>
            <rFont val="Tahoma"/>
            <family val="2"/>
          </rPr>
          <t xml:space="preserve">
Intern stipend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4138E9E-06B3-4502-9C53-5E68FF26D103}" odcFile="C:\Users\clmmm\OneDrive - cityofmadisonwi\Documents\My Data Sources\tylerlsn1 munprod_General Ledger Cubes Budget Projections Cube.odc" keepAlive="1" name="tylerlsn1 munprod_General Ledger Cubes Budget Projections Cube" description="Budget Projections" type="5" refreshedVersion="8" background="1">
    <dbPr connection="Provider=MSOLAP.8;Integrated Security=SSPI;Persist Security Info=True;Initial Catalog=munprod_General Ledger Cubes;Data Source=tylerlsn1;MDX Compatibility=1;Safety Options=2;MDX Missing Member Mode=Error;Update Isolation Level=2" command="Budget Projections Cube" commandType="1"/>
    <olapPr sendLocale="1" rowDrillCount="1000"/>
  </connection>
</connections>
</file>

<file path=xl/sharedStrings.xml><?xml version="1.0" encoding="utf-8"?>
<sst xmlns="http://schemas.openxmlformats.org/spreadsheetml/2006/main" count="131" uniqueCount="110">
  <si>
    <t>All</t>
  </si>
  <si>
    <t>Grand Total</t>
  </si>
  <si>
    <t>Level 07</t>
  </si>
  <si>
    <t>Object</t>
  </si>
  <si>
    <t>52110 - COMPENSATED ABSENCE ESCROW</t>
  </si>
  <si>
    <t>52210 - FLEXIBLE SPENDING BENEFITS</t>
  </si>
  <si>
    <t>52310 - UNEMPLOYMENT BENEFITS</t>
  </si>
  <si>
    <t>52410 - HEALTH INSURANCE BENEFIT</t>
  </si>
  <si>
    <t>52412 - LIFE INSURANCE BENEFIT</t>
  </si>
  <si>
    <t>52413 - WAGE INSURANCE BENEFIT</t>
  </si>
  <si>
    <t>52414 - IATSE HEALTH BENEFIT</t>
  </si>
  <si>
    <t>52420 - HEALTH INSURANCE RETIREE</t>
  </si>
  <si>
    <t>52421 - HEALTH INS POLICE FIRE RETIREE</t>
  </si>
  <si>
    <t>52510 - WI RETIREMENT SYSTEM</t>
  </si>
  <si>
    <t>52511 - WI RETIREMENT SYSTEM PRIOR SER</t>
  </si>
  <si>
    <t>52610 - FICA MEDICARE BENEFITS</t>
  </si>
  <si>
    <t>52710 - MOVING EXPENSES</t>
  </si>
  <si>
    <t>52712 - BUS PASS SUBSIDY</t>
  </si>
  <si>
    <t>52714 - LICENSES AND CERTIFICATIONS</t>
  </si>
  <si>
    <t>52715 - GRANT</t>
  </si>
  <si>
    <t>52814 - DEATH BENEFITS</t>
  </si>
  <si>
    <t>52111 - BENEFIT SAVINGS</t>
  </si>
  <si>
    <t>52711 - TUITION</t>
  </si>
  <si>
    <t>52713 - HOME PURCHASE ASSISTANCE B</t>
  </si>
  <si>
    <t>52425 - ACCIDENT DEATH DISMEMBER INSUR</t>
  </si>
  <si>
    <t>52411 - DENTAL INSURANCE BENEFIT</t>
  </si>
  <si>
    <t>52750 - OTHER POST EMPLOYMENT BENEFIT</t>
  </si>
  <si>
    <t>52810 - WORKERS COMPENSATION</t>
  </si>
  <si>
    <t>52718 - TOOL ALLOWANCE</t>
  </si>
  <si>
    <t>52820 - PENSION EXPENSE</t>
  </si>
  <si>
    <t>52812 - PERMANENT PARTIAL DISABILITY</t>
  </si>
  <si>
    <t>52717 - WORK PERMITS</t>
  </si>
  <si>
    <t>52811 - LOSS RUNS</t>
  </si>
  <si>
    <t>52815 - WORKERS COMPENSATION RESERVE</t>
  </si>
  <si>
    <t>Fund</t>
  </si>
  <si>
    <t>PHMDC</t>
  </si>
  <si>
    <t>Agency</t>
  </si>
  <si>
    <t>Police &amp; Fire</t>
  </si>
  <si>
    <t>Council</t>
  </si>
  <si>
    <t>Library</t>
  </si>
  <si>
    <t>Balance</t>
  </si>
  <si>
    <t>Benefit</t>
  </si>
  <si>
    <t>Groups</t>
  </si>
  <si>
    <t>Total Budget</t>
  </si>
  <si>
    <t>Rate</t>
  </si>
  <si>
    <t>Funds</t>
  </si>
  <si>
    <t>Wage Insurance</t>
  </si>
  <si>
    <t>All except PHMDC</t>
  </si>
  <si>
    <t>Sworn</t>
  </si>
  <si>
    <t>Teamster</t>
  </si>
  <si>
    <t>Metro</t>
  </si>
  <si>
    <t>VEBA</t>
  </si>
  <si>
    <t>Total FTE Count</t>
  </si>
  <si>
    <t>VEBA Employees</t>
  </si>
  <si>
    <t>Police &amp; Fire Sworn (Job Class A, B, C, D/CG 11, 12, 13, 14)</t>
  </si>
  <si>
    <t>Teamsters</t>
  </si>
  <si>
    <t>52425
52420
52711</t>
  </si>
  <si>
    <t>52716 - POST EMPLOYMENT HEALTH PLANS (VEBA)</t>
  </si>
  <si>
    <t>Non-VEBA</t>
  </si>
  <si>
    <t>Total</t>
  </si>
  <si>
    <t>Other Non-VEBA</t>
  </si>
  <si>
    <t>WRS</t>
  </si>
  <si>
    <t>FICA</t>
  </si>
  <si>
    <t>Misc</t>
  </si>
  <si>
    <t>Civilian-Non-VEBA</t>
  </si>
  <si>
    <t>Civilian-VEBA</t>
  </si>
  <si>
    <t>Sworn-Fire</t>
  </si>
  <si>
    <t>Sworn-Police</t>
  </si>
  <si>
    <t>Family</t>
  </si>
  <si>
    <t>City portion of premium</t>
  </si>
  <si>
    <t>Single</t>
  </si>
  <si>
    <t>Family-Teamster</t>
  </si>
  <si>
    <t>Single-Teamster</t>
  </si>
  <si>
    <t>Teamster contract 2022-2024</t>
  </si>
  <si>
    <t>•</t>
  </si>
  <si>
    <t>Use this calculator to estimate the total cost for permanent employees. Benefits calculations vary based on compensation group and employee type.</t>
  </si>
  <si>
    <r>
      <t xml:space="preserve">Enter information in the </t>
    </r>
    <r>
      <rPr>
        <b/>
        <sz val="11"/>
        <color theme="9" tint="-0.249977111117893"/>
        <rFont val="Aptos Narrow"/>
        <family val="2"/>
        <scheme val="minor"/>
      </rPr>
      <t>green</t>
    </r>
    <r>
      <rPr>
        <sz val="11"/>
        <color theme="1"/>
        <rFont val="Aptos Narrow"/>
        <family val="2"/>
        <scheme val="minor"/>
      </rPr>
      <t xml:space="preserve"> boxes below.</t>
    </r>
  </si>
  <si>
    <t>Enter the number of FTEs for the sample position.</t>
  </si>
  <si>
    <t>Enter the correct annual salary from HR's salary schedules.</t>
  </si>
  <si>
    <t>HR salary schedules</t>
  </si>
  <si>
    <t>Choose the correct option in each of the dropdown menus for "Employee Type" and "Health Insurance."</t>
  </si>
  <si>
    <t>"Misc Fringe" benefits include: wage insurance and VEBA (qualifying compensation groups). For sworn employees in Fire and Police, accidental death and retiree health insurance contributions are also included. For Teamsters in Metro, retiree health insurance contributions are also included.</t>
  </si>
  <si>
    <t>"Total cost" and "Benefit Rate" will calculate based on your entries in the green boxes.</t>
  </si>
  <si>
    <r>
      <rPr>
        <b/>
        <sz val="11"/>
        <color theme="1"/>
        <rFont val="Aptos Narrow"/>
        <family val="2"/>
        <scheme val="minor"/>
      </rPr>
      <t>This tool is for budget purposes only.</t>
    </r>
    <r>
      <rPr>
        <sz val="11"/>
        <color theme="1"/>
        <rFont val="Aptos Narrow"/>
        <family val="2"/>
        <scheme val="minor"/>
      </rPr>
      <t xml:space="preserve"> It is not a fully burdened rate, and an employee's actual benefits cost will vary based on their health insurance plan selection.</t>
    </r>
  </si>
  <si>
    <t>Complete the following:</t>
  </si>
  <si>
    <t>Instructions &amp; Notes</t>
  </si>
  <si>
    <t>Position Title</t>
  </si>
  <si>
    <t>Sample Position</t>
  </si>
  <si>
    <t>Working title of proposed position</t>
  </si>
  <si>
    <t># FTEs</t>
  </si>
  <si>
    <t>Enter the FTE amount for the position (e.g. 1.0 for full time; 0.5 for half time). If you enter more than 1.0 FTE, the positions must be in the same compensation group and range.</t>
  </si>
  <si>
    <t>Estimated Salary (1.0 FTE)</t>
  </si>
  <si>
    <t>Enter salary for 1.0 FTE, even if the position will be part time. If the position is currently filled, enter the reference salary for the current employee. This can be found in Munis in the Employee Job/Salary record.</t>
  </si>
  <si>
    <t>Employee Type</t>
  </si>
  <si>
    <t>Select Civilian-VEBA for comp groups 16, 20, 23, 31, 32, 33 and 83. Select Civilian-Non-VEBA other civilian comp groups. Select Sworn for sworn Fire or Police employees. Select Teamster for Metro employees represented by Teamsters Local 695.</t>
  </si>
  <si>
    <t>Health Insurance</t>
  </si>
  <si>
    <t>When budgeting for new employees, assume single health insurance. Choose "Teamster" option when budgeting for Metro employees represented by Teamsters Local 695.</t>
  </si>
  <si>
    <t>Munis Object</t>
  </si>
  <si>
    <t>Employee Salary</t>
  </si>
  <si>
    <t xml:space="preserve">WRS </t>
  </si>
  <si>
    <t>Misc Fringe</t>
  </si>
  <si>
    <t>Total Benefit Cost</t>
  </si>
  <si>
    <t>Total Cost</t>
  </si>
  <si>
    <t>Benefit Rate</t>
  </si>
  <si>
    <t>Teamster (Job Class Q&amp;R/CG 41&amp;42)</t>
  </si>
  <si>
    <t>MPPOA agreement, 2021-2025</t>
  </si>
  <si>
    <t>Association of Madison Police Supervisors, 2022-2025</t>
  </si>
  <si>
    <t>ETF WRS rates</t>
  </si>
  <si>
    <t>VEBA Comp Groups 16, 20, 23, 31, 32, 33 and 83</t>
  </si>
  <si>
    <t>2025 Employee Compensation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</si>
</sst>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00"/>
    <numFmt numFmtId="165" formatCode="_(* #,##0_);_(* \(#,##0\);_(* &quot;-&quot;??_);_(@_)"/>
    <numFmt numFmtId="166" formatCode="0_);\(0\)"/>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theme="1"/>
      <name val="Aptos Narrow"/>
      <family val="2"/>
      <scheme val="minor"/>
    </font>
    <font>
      <sz val="10"/>
      <color theme="1"/>
      <name val="Aptos Narrow"/>
      <family val="2"/>
      <scheme val="minor"/>
    </font>
    <font>
      <sz val="10"/>
      <name val="Aptos Narrow"/>
      <family val="2"/>
      <scheme val="minor"/>
    </font>
    <font>
      <sz val="9"/>
      <color indexed="81"/>
      <name val="Tahoma"/>
      <family val="2"/>
    </font>
    <font>
      <b/>
      <sz val="9"/>
      <color indexed="81"/>
      <name val="Tahoma"/>
      <family val="2"/>
    </font>
    <font>
      <sz val="11"/>
      <name val="Calibri"/>
      <family val="2"/>
    </font>
    <font>
      <u/>
      <sz val="11"/>
      <color theme="10"/>
      <name val="Aptos Narrow"/>
      <family val="2"/>
      <scheme val="minor"/>
    </font>
    <font>
      <sz val="16"/>
      <color theme="1"/>
      <name val="Aptos Narrow"/>
      <family val="2"/>
      <scheme val="minor"/>
    </font>
    <font>
      <sz val="10"/>
      <color theme="1"/>
      <name val="Calibri"/>
      <family val="2"/>
    </font>
    <font>
      <b/>
      <sz val="11"/>
      <color theme="9" tint="-0.249977111117893"/>
      <name val="Aptos Narrow"/>
      <family val="2"/>
      <scheme val="minor"/>
    </font>
    <font>
      <sz val="11"/>
      <name val="Aptos Narrow"/>
      <family val="2"/>
      <scheme val="minor"/>
    </font>
    <font>
      <sz val="11"/>
      <color theme="1"/>
      <name val="Calibri"/>
      <family val="2"/>
    </font>
    <font>
      <b/>
      <sz val="10"/>
      <color theme="0" tint="-4.9989318521683403E-2"/>
      <name val="Aptos Narrow"/>
      <family val="2"/>
      <scheme val="minor"/>
    </font>
    <font>
      <i/>
      <sz val="11"/>
      <name val="Aptos Narrow"/>
      <family val="2"/>
      <scheme val="minor"/>
    </font>
    <font>
      <b/>
      <sz val="10"/>
      <name val="Aptos Narrow"/>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right style="thin">
        <color theme="0" tint="-0.14996795556505021"/>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xf numFmtId="0" fontId="9" fillId="0" borderId="0" applyNumberFormat="0" applyFill="0" applyBorder="0" applyAlignment="0" applyProtection="0"/>
  </cellStyleXfs>
  <cellXfs count="102">
    <xf numFmtId="0" fontId="0" fillId="0" borderId="0" xfId="0"/>
    <xf numFmtId="164" fontId="0" fillId="0" borderId="0" xfId="0" applyNumberFormat="1"/>
    <xf numFmtId="43" fontId="0" fillId="0" borderId="0" xfId="1" applyFont="1"/>
    <xf numFmtId="0" fontId="3" fillId="0" borderId="0" xfId="0" applyFont="1"/>
    <xf numFmtId="165" fontId="3" fillId="0" borderId="0" xfId="1" applyNumberFormat="1" applyFont="1"/>
    <xf numFmtId="0" fontId="4" fillId="0" borderId="0" xfId="0" applyFont="1"/>
    <xf numFmtId="165" fontId="4" fillId="0" borderId="0" xfId="1" applyNumberFormat="1" applyFont="1"/>
    <xf numFmtId="166" fontId="4" fillId="0" borderId="0" xfId="1" applyNumberFormat="1" applyFont="1"/>
    <xf numFmtId="165" fontId="4" fillId="2" borderId="0" xfId="1" applyNumberFormat="1" applyFont="1" applyFill="1"/>
    <xf numFmtId="165" fontId="4" fillId="0" borderId="0" xfId="1" applyNumberFormat="1" applyFont="1" applyFill="1"/>
    <xf numFmtId="166" fontId="4" fillId="0" borderId="0" xfId="1" applyNumberFormat="1" applyFont="1" applyFill="1"/>
    <xf numFmtId="165" fontId="4" fillId="3" borderId="0" xfId="1" applyNumberFormat="1" applyFont="1" applyFill="1"/>
    <xf numFmtId="165" fontId="4" fillId="4" borderId="0" xfId="1" applyNumberFormat="1" applyFont="1" applyFill="1"/>
    <xf numFmtId="165" fontId="5" fillId="5" borderId="0" xfId="1" applyNumberFormat="1" applyFont="1" applyFill="1"/>
    <xf numFmtId="165" fontId="0" fillId="0" borderId="0" xfId="1" applyNumberFormat="1" applyFont="1"/>
    <xf numFmtId="165" fontId="0" fillId="5" borderId="0" xfId="1" applyNumberFormat="1" applyFont="1" applyFill="1"/>
    <xf numFmtId="165" fontId="0" fillId="0" borderId="0" xfId="0" applyNumberFormat="1"/>
    <xf numFmtId="165" fontId="0" fillId="2" borderId="0" xfId="1" applyNumberFormat="1" applyFont="1" applyFill="1"/>
    <xf numFmtId="166" fontId="4" fillId="0" borderId="0" xfId="1" applyNumberFormat="1" applyFont="1" applyFill="1" applyAlignment="1">
      <alignment wrapText="1"/>
    </xf>
    <xf numFmtId="165" fontId="4" fillId="0" borderId="1" xfId="1" applyNumberFormat="1" applyFont="1" applyBorder="1"/>
    <xf numFmtId="0" fontId="0" fillId="0" borderId="0" xfId="0" applyAlignment="1">
      <alignment horizontal="left"/>
    </xf>
    <xf numFmtId="10" fontId="0" fillId="0" borderId="0" xfId="2" applyNumberFormat="1" applyFont="1" applyFill="1"/>
    <xf numFmtId="10" fontId="0" fillId="0" borderId="0" xfId="2" applyNumberFormat="1" applyFont="1"/>
    <xf numFmtId="165" fontId="0" fillId="0" borderId="0" xfId="1" applyNumberFormat="1" applyFont="1" applyFill="1"/>
    <xf numFmtId="9" fontId="0" fillId="0" borderId="0" xfId="2" applyFont="1"/>
    <xf numFmtId="0" fontId="9" fillId="0" borderId="0" xfId="5"/>
    <xf numFmtId="43" fontId="0" fillId="0" borderId="0" xfId="0" applyNumberFormat="1"/>
    <xf numFmtId="0" fontId="0" fillId="6" borderId="0" xfId="0" applyFill="1"/>
    <xf numFmtId="0" fontId="10" fillId="6" borderId="0" xfId="0" applyFont="1" applyFill="1"/>
    <xf numFmtId="0" fontId="11" fillId="6" borderId="0" xfId="0" applyFont="1" applyFill="1" applyAlignment="1">
      <alignment horizontal="right" vertical="top"/>
    </xf>
    <xf numFmtId="0" fontId="0" fillId="6" borderId="0" xfId="0" applyFill="1" applyAlignment="1">
      <alignment horizontal="left" wrapText="1"/>
    </xf>
    <xf numFmtId="0" fontId="0" fillId="6" borderId="0" xfId="0" applyFill="1" applyAlignment="1">
      <alignment wrapText="1"/>
    </xf>
    <xf numFmtId="0" fontId="9" fillId="6" borderId="0" xfId="5" applyFill="1" applyBorder="1" applyAlignment="1">
      <alignment vertical="center" wrapText="1"/>
    </xf>
    <xf numFmtId="165" fontId="15" fillId="6" borderId="0" xfId="1" applyNumberFormat="1" applyFont="1" applyFill="1" applyBorder="1"/>
    <xf numFmtId="0" fontId="0" fillId="6" borderId="2" xfId="0" applyFill="1" applyBorder="1"/>
    <xf numFmtId="0" fontId="16" fillId="8" borderId="8" xfId="0" applyFont="1" applyFill="1" applyBorder="1" applyAlignment="1">
      <alignment horizontal="right" wrapText="1"/>
    </xf>
    <xf numFmtId="43" fontId="5" fillId="8" borderId="8" xfId="1" applyFont="1" applyFill="1" applyBorder="1"/>
    <xf numFmtId="165" fontId="17" fillId="8" borderId="8" xfId="1" applyNumberFormat="1" applyFont="1" applyFill="1" applyBorder="1" applyAlignment="1">
      <alignment horizontal="right"/>
    </xf>
    <xf numFmtId="0" fontId="17" fillId="8" borderId="8" xfId="0" applyFont="1" applyFill="1" applyBorder="1" applyAlignment="1">
      <alignment horizontal="right"/>
    </xf>
    <xf numFmtId="0" fontId="9" fillId="6" borderId="11" xfId="5" applyFill="1" applyBorder="1"/>
    <xf numFmtId="0" fontId="0" fillId="6" borderId="9" xfId="0" applyFill="1" applyBorder="1"/>
    <xf numFmtId="0" fontId="3" fillId="6" borderId="12" xfId="0" applyFont="1" applyFill="1" applyBorder="1" applyAlignment="1">
      <alignment horizontal="right"/>
    </xf>
    <xf numFmtId="41" fontId="4" fillId="0" borderId="13" xfId="1" applyNumberFormat="1" applyFont="1" applyFill="1" applyBorder="1"/>
    <xf numFmtId="43" fontId="0" fillId="6" borderId="0" xfId="0" applyNumberFormat="1" applyFill="1"/>
    <xf numFmtId="0" fontId="4" fillId="6" borderId="14" xfId="0" applyFont="1" applyFill="1" applyBorder="1"/>
    <xf numFmtId="0" fontId="4" fillId="6" borderId="15" xfId="0" applyFont="1" applyFill="1" applyBorder="1"/>
    <xf numFmtId="0" fontId="0" fillId="6" borderId="1" xfId="0" applyFill="1" applyBorder="1"/>
    <xf numFmtId="0" fontId="4" fillId="6" borderId="16" xfId="0" applyFont="1" applyFill="1" applyBorder="1"/>
    <xf numFmtId="0" fontId="4" fillId="6" borderId="17" xfId="0" applyFont="1" applyFill="1" applyBorder="1"/>
    <xf numFmtId="0" fontId="4" fillId="6" borderId="12" xfId="0" applyFont="1" applyFill="1" applyBorder="1"/>
    <xf numFmtId="41" fontId="4" fillId="0" borderId="19" xfId="1" applyNumberFormat="1" applyFont="1" applyFill="1" applyBorder="1"/>
    <xf numFmtId="0" fontId="3" fillId="6" borderId="14" xfId="0" applyFont="1" applyFill="1" applyBorder="1"/>
    <xf numFmtId="165" fontId="3" fillId="0" borderId="20" xfId="1" applyNumberFormat="1" applyFont="1" applyFill="1" applyBorder="1"/>
    <xf numFmtId="0" fontId="0" fillId="6" borderId="21" xfId="0" applyFill="1" applyBorder="1"/>
    <xf numFmtId="0" fontId="3" fillId="6" borderId="22" xfId="0" applyFont="1" applyFill="1" applyBorder="1"/>
    <xf numFmtId="10" fontId="3" fillId="0" borderId="23" xfId="2" applyNumberFormat="1" applyFont="1" applyFill="1" applyBorder="1"/>
    <xf numFmtId="0" fontId="0" fillId="6" borderId="24" xfId="0" applyFill="1" applyBorder="1"/>
    <xf numFmtId="43" fontId="4" fillId="6" borderId="24" xfId="1" applyFont="1" applyFill="1" applyBorder="1"/>
    <xf numFmtId="43" fontId="4" fillId="6" borderId="0" xfId="1" applyFont="1" applyFill="1"/>
    <xf numFmtId="165" fontId="4" fillId="6" borderId="0" xfId="1" applyNumberFormat="1" applyFont="1" applyFill="1"/>
    <xf numFmtId="165" fontId="5" fillId="8" borderId="8" xfId="1" applyNumberFormat="1" applyFont="1" applyFill="1" applyBorder="1"/>
    <xf numFmtId="41" fontId="4" fillId="0" borderId="2" xfId="1" applyNumberFormat="1" applyFont="1" applyFill="1" applyBorder="1"/>
    <xf numFmtId="41" fontId="4" fillId="0" borderId="18" xfId="1" applyNumberFormat="1" applyFont="1" applyFill="1" applyBorder="1"/>
    <xf numFmtId="0" fontId="9" fillId="0" borderId="0" xfId="5" applyAlignment="1">
      <alignment vertical="center" wrapText="1"/>
    </xf>
    <xf numFmtId="165" fontId="9" fillId="0" borderId="0" xfId="5" applyNumberFormat="1"/>
    <xf numFmtId="0" fontId="4" fillId="0" borderId="25" xfId="0" applyFont="1" applyBorder="1"/>
    <xf numFmtId="2" fontId="0" fillId="0" borderId="26" xfId="0" applyNumberFormat="1" applyBorder="1"/>
    <xf numFmtId="0" fontId="4" fillId="0" borderId="27" xfId="0" applyFont="1" applyBorder="1"/>
    <xf numFmtId="2" fontId="0" fillId="0" borderId="2" xfId="0" applyNumberFormat="1" applyBorder="1"/>
    <xf numFmtId="0" fontId="0" fillId="0" borderId="2" xfId="0" applyBorder="1"/>
    <xf numFmtId="0" fontId="3" fillId="0" borderId="27" xfId="0" applyFont="1" applyBorder="1"/>
    <xf numFmtId="2" fontId="0" fillId="0" borderId="2" xfId="1" applyNumberFormat="1" applyFont="1" applyBorder="1"/>
    <xf numFmtId="0" fontId="0" fillId="0" borderId="27" xfId="0" applyBorder="1"/>
    <xf numFmtId="0" fontId="0" fillId="0" borderId="28" xfId="0" applyBorder="1"/>
    <xf numFmtId="2" fontId="0" fillId="0" borderId="23" xfId="1" applyNumberFormat="1" applyFont="1" applyBorder="1"/>
    <xf numFmtId="3" fontId="0" fillId="6" borderId="0" xfId="0" applyNumberFormat="1" applyFill="1"/>
    <xf numFmtId="165" fontId="0" fillId="6" borderId="0" xfId="0" applyNumberFormat="1" applyFill="1"/>
    <xf numFmtId="0" fontId="9" fillId="6" borderId="0" xfId="5" applyFill="1" applyBorder="1" applyAlignment="1">
      <alignment vertical="center" wrapText="1"/>
    </xf>
    <xf numFmtId="0" fontId="10" fillId="6" borderId="0" xfId="0" applyFont="1" applyFill="1" applyAlignment="1">
      <alignment horizontal="left"/>
    </xf>
    <xf numFmtId="0" fontId="0" fillId="6" borderId="0" xfId="0" applyFill="1" applyAlignment="1">
      <alignment horizontal="left" wrapText="1"/>
    </xf>
    <xf numFmtId="0" fontId="0" fillId="6" borderId="0" xfId="0" applyFill="1" applyAlignment="1">
      <alignment wrapText="1"/>
    </xf>
    <xf numFmtId="0" fontId="13" fillId="6" borderId="0" xfId="5" applyFont="1" applyFill="1" applyBorder="1" applyAlignment="1">
      <alignment vertical="center" wrapText="1"/>
    </xf>
    <xf numFmtId="0" fontId="14" fillId="0" borderId="0" xfId="0" applyFont="1" applyAlignment="1">
      <alignment horizontal="left" vertical="top" wrapText="1"/>
    </xf>
    <xf numFmtId="0" fontId="14" fillId="6" borderId="0" xfId="0" applyFont="1" applyFill="1" applyAlignment="1">
      <alignment horizontal="left" vertical="top"/>
    </xf>
    <xf numFmtId="0" fontId="3" fillId="0" borderId="3" xfId="0" applyFont="1" applyBorder="1" applyAlignment="1">
      <alignment wrapText="1"/>
    </xf>
    <xf numFmtId="0" fontId="3" fillId="0" borderId="4" xfId="0" applyFont="1" applyBorder="1" applyAlignment="1">
      <alignment wrapText="1"/>
    </xf>
    <xf numFmtId="0" fontId="3" fillId="7" borderId="5" xfId="0" applyFont="1" applyFill="1" applyBorder="1" applyAlignment="1">
      <alignment horizontal="left" wrapText="1"/>
    </xf>
    <xf numFmtId="0" fontId="3" fillId="7" borderId="6" xfId="0" applyFont="1" applyFill="1" applyBorder="1" applyAlignment="1">
      <alignment horizontal="left" wrapText="1"/>
    </xf>
    <xf numFmtId="0" fontId="3" fillId="7" borderId="7" xfId="0" applyFont="1" applyFill="1" applyBorder="1" applyAlignment="1">
      <alignment horizontal="left" wrapText="1"/>
    </xf>
    <xf numFmtId="0" fontId="3" fillId="6" borderId="6" xfId="0" applyFont="1" applyFill="1" applyBorder="1"/>
    <xf numFmtId="0" fontId="3" fillId="6" borderId="7" xfId="0" applyFont="1" applyFill="1" applyBorder="1"/>
    <xf numFmtId="165" fontId="5" fillId="7" borderId="5" xfId="1" applyNumberFormat="1" applyFont="1" applyFill="1" applyBorder="1" applyAlignment="1">
      <alignment horizontal="left" vertical="center"/>
    </xf>
    <xf numFmtId="165" fontId="5" fillId="7" borderId="6" xfId="1" applyNumberFormat="1" applyFont="1" applyFill="1" applyBorder="1" applyAlignment="1">
      <alignment horizontal="left" vertical="center"/>
    </xf>
    <xf numFmtId="165" fontId="5" fillId="7" borderId="7" xfId="1" applyNumberFormat="1" applyFont="1" applyFill="1" applyBorder="1" applyAlignment="1">
      <alignment horizontal="left" vertical="center"/>
    </xf>
    <xf numFmtId="165" fontId="5" fillId="7" borderId="5" xfId="1" applyNumberFormat="1" applyFont="1" applyFill="1" applyBorder="1" applyAlignment="1">
      <alignment horizontal="left" vertical="center" wrapText="1"/>
    </xf>
    <xf numFmtId="165" fontId="5" fillId="7" borderId="6" xfId="1" applyNumberFormat="1" applyFont="1" applyFill="1" applyBorder="1" applyAlignment="1">
      <alignment horizontal="left" vertical="center" wrapText="1"/>
    </xf>
    <xf numFmtId="165" fontId="5" fillId="7" borderId="7" xfId="1" applyNumberFormat="1" applyFont="1" applyFill="1" applyBorder="1" applyAlignment="1">
      <alignment horizontal="left" vertical="center" wrapText="1"/>
    </xf>
    <xf numFmtId="165" fontId="5" fillId="7" borderId="5" xfId="1" applyNumberFormat="1" applyFont="1" applyFill="1" applyBorder="1" applyAlignment="1">
      <alignment horizontal="left" vertical="top" wrapText="1"/>
    </xf>
    <xf numFmtId="165" fontId="5" fillId="7" borderId="6" xfId="1" applyNumberFormat="1" applyFont="1" applyFill="1" applyBorder="1" applyAlignment="1">
      <alignment horizontal="left" vertical="top" wrapText="1"/>
    </xf>
    <xf numFmtId="165" fontId="5" fillId="7" borderId="7" xfId="1" applyNumberFormat="1" applyFont="1" applyFill="1" applyBorder="1" applyAlignment="1">
      <alignment horizontal="left" vertical="top" wrapText="1"/>
    </xf>
    <xf numFmtId="0" fontId="0" fillId="7" borderId="9" xfId="0" applyFill="1" applyBorder="1" applyAlignment="1">
      <alignment horizontal="center"/>
    </xf>
    <xf numFmtId="0" fontId="0" fillId="7" borderId="10" xfId="0" applyFill="1" applyBorder="1" applyAlignment="1">
      <alignment horizontal="center"/>
    </xf>
  </cellXfs>
  <cellStyles count="6">
    <cellStyle name="Comma" xfId="1" builtinId="3"/>
    <cellStyle name="Comma 2" xfId="4" xr:uid="{0C82FE7E-B919-49D2-BE63-AEC72DE1C7D4}"/>
    <cellStyle name="Hyperlink" xfId="5" builtinId="8"/>
    <cellStyle name="Normal" xfId="0" builtinId="0"/>
    <cellStyle name="Normal 2" xfId="3" xr:uid="{3340D4B8-6336-46C0-A0EC-0FE7043606A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273050</xdr:colOff>
      <xdr:row>9</xdr:row>
      <xdr:rowOff>85725</xdr:rowOff>
    </xdr:from>
    <xdr:to>
      <xdr:col>19</xdr:col>
      <xdr:colOff>48716</xdr:colOff>
      <xdr:row>15</xdr:row>
      <xdr:rowOff>28727</xdr:rowOff>
    </xdr:to>
    <xdr:pic>
      <xdr:nvPicPr>
        <xdr:cNvPr id="2" name="Picture 1">
          <a:extLst>
            <a:ext uri="{FF2B5EF4-FFF2-40B4-BE49-F238E27FC236}">
              <a16:creationId xmlns:a16="http://schemas.microsoft.com/office/drawing/2014/main" id="{983BCBB1-897B-425A-9B7D-B7FF4DA1DDBD}"/>
            </a:ext>
          </a:extLst>
        </xdr:cNvPr>
        <xdr:cNvPicPr>
          <a:picLocks noChangeAspect="1"/>
        </xdr:cNvPicPr>
      </xdr:nvPicPr>
      <xdr:blipFill>
        <a:blip xmlns:r="http://schemas.openxmlformats.org/officeDocument/2006/relationships" r:embed="rId1"/>
        <a:stretch>
          <a:fillRect/>
        </a:stretch>
      </xdr:blipFill>
      <xdr:spPr>
        <a:xfrm>
          <a:off x="5283200" y="1714500"/>
          <a:ext cx="7881441" cy="10288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fmadison.com/human-resources/compensation/salary-schedule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cityofmadison.com/human-resources/documents/contracts/AMPS-2022-2025.pdf" TargetMode="External"/><Relationship Id="rId7" Type="http://schemas.openxmlformats.org/officeDocument/2006/relationships/vmlDrawing" Target="../drawings/vmlDrawing1.vml"/><Relationship Id="rId2" Type="http://schemas.openxmlformats.org/officeDocument/2006/relationships/hyperlink" Target="https://www.cityofmadison.com/human-resources/documents/contracts/MPPOA-2021.pdf" TargetMode="External"/><Relationship Id="rId1" Type="http://schemas.openxmlformats.org/officeDocument/2006/relationships/hyperlink" Target="https://www.cityofmadison.com/human-resources/documents/contracts/Local695-2022.pdf"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etf.wi.gov/benefits/wrs-contribution-rates"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09BF5-F04B-49B3-917F-33949F0F3741}">
  <sheetPr>
    <pageSetUpPr fitToPage="1"/>
  </sheetPr>
  <dimension ref="A1:N40"/>
  <sheetViews>
    <sheetView tabSelected="1" zoomScale="110" zoomScaleNormal="110" zoomScaleSheetLayoutView="110" workbookViewId="0">
      <selection activeCell="L5" sqref="L5"/>
    </sheetView>
  </sheetViews>
  <sheetFormatPr defaultColWidth="8.7109375" defaultRowHeight="15" x14ac:dyDescent="0.25"/>
  <cols>
    <col min="1" max="1" width="3.140625" style="27" customWidth="1"/>
    <col min="2" max="2" width="6.5703125" style="27" customWidth="1"/>
    <col min="3" max="3" width="11.7109375" style="27" bestFit="1" customWidth="1"/>
    <col min="4" max="4" width="16.7109375" style="27" bestFit="1" customWidth="1"/>
    <col min="5" max="5" width="17" style="59" bestFit="1" customWidth="1"/>
    <col min="6" max="6" width="37.42578125" style="27" customWidth="1"/>
    <col min="7" max="7" width="10.42578125" style="27" bestFit="1" customWidth="1"/>
    <col min="8" max="16384" width="8.7109375" style="27"/>
  </cols>
  <sheetData>
    <row r="1" spans="1:14" ht="21" x14ac:dyDescent="0.35">
      <c r="B1" s="78" t="s">
        <v>109</v>
      </c>
      <c r="C1" s="78"/>
      <c r="D1" s="78"/>
      <c r="E1" s="78"/>
      <c r="F1" s="78"/>
      <c r="G1" s="28"/>
    </row>
    <row r="2" spans="1:14" ht="15" customHeight="1" x14ac:dyDescent="0.25">
      <c r="B2" s="29" t="s">
        <v>74</v>
      </c>
      <c r="C2" s="79" t="s">
        <v>75</v>
      </c>
      <c r="D2" s="79"/>
      <c r="E2" s="79"/>
      <c r="F2" s="79"/>
      <c r="G2" s="79"/>
      <c r="H2" s="79"/>
      <c r="I2" s="79"/>
      <c r="J2" s="79"/>
      <c r="K2" s="79"/>
      <c r="L2" s="79"/>
      <c r="M2" s="79"/>
    </row>
    <row r="3" spans="1:14" ht="14.45" customHeight="1" x14ac:dyDescent="0.25">
      <c r="B3" s="29" t="s">
        <v>74</v>
      </c>
      <c r="C3" s="79" t="s">
        <v>76</v>
      </c>
      <c r="D3" s="79"/>
      <c r="E3" s="79"/>
      <c r="F3" s="79"/>
      <c r="G3" s="79"/>
      <c r="H3" s="79"/>
      <c r="I3" s="79"/>
      <c r="J3" s="79"/>
      <c r="K3" s="79"/>
      <c r="L3" s="79"/>
      <c r="M3" s="79"/>
    </row>
    <row r="4" spans="1:14" ht="14.45" customHeight="1" x14ac:dyDescent="0.25">
      <c r="B4" s="29"/>
      <c r="C4" s="29" t="s">
        <v>74</v>
      </c>
      <c r="D4" s="79" t="s">
        <v>77</v>
      </c>
      <c r="E4" s="79"/>
      <c r="F4" s="79"/>
      <c r="G4" s="79"/>
      <c r="H4" s="30"/>
      <c r="I4" s="30"/>
      <c r="J4" s="30"/>
      <c r="K4" s="30"/>
      <c r="L4" s="30"/>
      <c r="M4" s="30"/>
    </row>
    <row r="5" spans="1:14" ht="15" customHeight="1" x14ac:dyDescent="0.25">
      <c r="C5" s="29" t="s">
        <v>74</v>
      </c>
      <c r="D5" s="80" t="s">
        <v>78</v>
      </c>
      <c r="E5" s="80"/>
      <c r="F5" s="80"/>
      <c r="G5" s="31"/>
      <c r="H5" s="31"/>
      <c r="I5" s="31"/>
      <c r="J5" s="31"/>
      <c r="K5" s="31"/>
      <c r="L5" s="31"/>
      <c r="M5" s="31"/>
      <c r="N5" s="31"/>
    </row>
    <row r="6" spans="1:14" x14ac:dyDescent="0.25">
      <c r="C6" s="29"/>
      <c r="D6" s="77" t="s">
        <v>79</v>
      </c>
      <c r="E6" s="77"/>
      <c r="F6" s="32"/>
      <c r="G6" s="32"/>
      <c r="H6" s="32"/>
      <c r="I6" s="32"/>
      <c r="J6" s="32"/>
      <c r="K6" s="32"/>
      <c r="L6" s="31"/>
    </row>
    <row r="7" spans="1:14" ht="15" customHeight="1" x14ac:dyDescent="0.25">
      <c r="C7" s="29" t="s">
        <v>74</v>
      </c>
      <c r="D7" s="81" t="s">
        <v>80</v>
      </c>
      <c r="E7" s="81"/>
      <c r="F7" s="81"/>
      <c r="G7" s="81"/>
      <c r="H7" s="81"/>
      <c r="I7" s="81"/>
      <c r="J7" s="32"/>
      <c r="K7" s="32"/>
      <c r="L7" s="31"/>
    </row>
    <row r="8" spans="1:14" ht="31.5" customHeight="1" x14ac:dyDescent="0.25">
      <c r="B8" s="29" t="s">
        <v>74</v>
      </c>
      <c r="C8" s="82" t="s">
        <v>81</v>
      </c>
      <c r="D8" s="82"/>
      <c r="E8" s="82"/>
      <c r="F8" s="82"/>
      <c r="G8" s="82"/>
      <c r="H8" s="82"/>
      <c r="I8" s="82"/>
      <c r="J8" s="82"/>
      <c r="K8" s="82"/>
      <c r="L8" s="82"/>
    </row>
    <row r="9" spans="1:14" x14ac:dyDescent="0.25">
      <c r="B9" s="29" t="s">
        <v>74</v>
      </c>
      <c r="C9" s="83" t="s">
        <v>82</v>
      </c>
      <c r="D9" s="83"/>
      <c r="E9" s="83"/>
      <c r="F9" s="83"/>
      <c r="G9" s="83"/>
      <c r="H9" s="83"/>
      <c r="I9" s="32"/>
      <c r="J9" s="32"/>
      <c r="K9" s="32"/>
      <c r="L9" s="31"/>
    </row>
    <row r="10" spans="1:14" x14ac:dyDescent="0.25">
      <c r="B10" s="29" t="s">
        <v>74</v>
      </c>
      <c r="C10" s="79" t="s">
        <v>83</v>
      </c>
      <c r="D10" s="79"/>
      <c r="E10" s="79"/>
      <c r="F10" s="79"/>
      <c r="G10" s="79"/>
      <c r="H10" s="79"/>
      <c r="I10" s="79"/>
      <c r="J10" s="79"/>
      <c r="K10" s="79"/>
      <c r="L10" s="79"/>
      <c r="M10" s="79"/>
    </row>
    <row r="11" spans="1:14" ht="15.75" thickBot="1" x14ac:dyDescent="0.3">
      <c r="C11" s="33"/>
      <c r="D11" s="33"/>
      <c r="E11" s="33"/>
      <c r="F11" s="33"/>
      <c r="G11" s="33"/>
    </row>
    <row r="12" spans="1:14" x14ac:dyDescent="0.25">
      <c r="A12" s="34"/>
      <c r="B12" s="84" t="s">
        <v>84</v>
      </c>
      <c r="C12" s="84"/>
      <c r="D12" s="84"/>
      <c r="E12" s="85"/>
      <c r="F12" s="86" t="s">
        <v>85</v>
      </c>
      <c r="G12" s="87"/>
      <c r="H12" s="87"/>
      <c r="I12" s="87"/>
      <c r="J12" s="87"/>
      <c r="K12" s="87"/>
      <c r="L12" s="87"/>
      <c r="M12" s="88"/>
    </row>
    <row r="13" spans="1:14" hidden="1" x14ac:dyDescent="0.25">
      <c r="A13" s="34"/>
      <c r="B13" s="89" t="s">
        <v>86</v>
      </c>
      <c r="C13" s="89"/>
      <c r="D13" s="90"/>
      <c r="E13" s="35" t="s">
        <v>87</v>
      </c>
      <c r="F13" s="91" t="s">
        <v>88</v>
      </c>
      <c r="G13" s="92"/>
      <c r="H13" s="92"/>
      <c r="I13" s="92"/>
      <c r="J13" s="92"/>
      <c r="K13" s="92"/>
      <c r="L13" s="92"/>
      <c r="M13" s="93"/>
    </row>
    <row r="14" spans="1:14" ht="28.5" customHeight="1" x14ac:dyDescent="0.25">
      <c r="A14" s="34"/>
      <c r="B14" s="89" t="s">
        <v>89</v>
      </c>
      <c r="C14" s="89"/>
      <c r="D14" s="90"/>
      <c r="E14" s="36">
        <v>1</v>
      </c>
      <c r="F14" s="94" t="s">
        <v>90</v>
      </c>
      <c r="G14" s="95"/>
      <c r="H14" s="95"/>
      <c r="I14" s="95"/>
      <c r="J14" s="95"/>
      <c r="K14" s="95"/>
      <c r="L14" s="95"/>
      <c r="M14" s="96"/>
    </row>
    <row r="15" spans="1:14" ht="28.5" customHeight="1" x14ac:dyDescent="0.25">
      <c r="A15" s="34"/>
      <c r="B15" s="89" t="s">
        <v>91</v>
      </c>
      <c r="C15" s="89"/>
      <c r="D15" s="90"/>
      <c r="E15" s="60">
        <v>70447.78</v>
      </c>
      <c r="F15" s="97" t="s">
        <v>92</v>
      </c>
      <c r="G15" s="98"/>
      <c r="H15" s="98"/>
      <c r="I15" s="98"/>
      <c r="J15" s="98"/>
      <c r="K15" s="98"/>
      <c r="L15" s="98"/>
      <c r="M15" s="99"/>
    </row>
    <row r="16" spans="1:14" ht="28.5" customHeight="1" x14ac:dyDescent="0.25">
      <c r="A16" s="34"/>
      <c r="B16" s="89" t="s">
        <v>93</v>
      </c>
      <c r="C16" s="89"/>
      <c r="D16" s="90"/>
      <c r="E16" s="37" t="s">
        <v>65</v>
      </c>
      <c r="F16" s="94" t="s">
        <v>94</v>
      </c>
      <c r="G16" s="95"/>
      <c r="H16" s="95"/>
      <c r="I16" s="95"/>
      <c r="J16" s="95"/>
      <c r="K16" s="95"/>
      <c r="L16" s="95"/>
      <c r="M16" s="96"/>
    </row>
    <row r="17" spans="1:13" ht="28.5" customHeight="1" x14ac:dyDescent="0.25">
      <c r="A17" s="34"/>
      <c r="B17" s="89" t="s">
        <v>95</v>
      </c>
      <c r="C17" s="89"/>
      <c r="D17" s="90"/>
      <c r="E17" s="38" t="s">
        <v>70</v>
      </c>
      <c r="F17" s="94" t="s">
        <v>96</v>
      </c>
      <c r="G17" s="95"/>
      <c r="H17" s="95"/>
      <c r="I17" s="95"/>
      <c r="J17" s="95"/>
      <c r="K17" s="95"/>
      <c r="L17" s="95"/>
      <c r="M17" s="96"/>
    </row>
    <row r="18" spans="1:13" x14ac:dyDescent="0.25">
      <c r="A18" s="34"/>
      <c r="B18" s="100"/>
      <c r="C18" s="100"/>
      <c r="D18" s="100"/>
      <c r="E18" s="101"/>
      <c r="F18" s="39"/>
      <c r="G18" s="40"/>
      <c r="H18" s="40"/>
      <c r="I18" s="40"/>
      <c r="J18" s="40"/>
      <c r="K18" s="40"/>
      <c r="L18" s="40"/>
      <c r="M18" s="40"/>
    </row>
    <row r="19" spans="1:13" x14ac:dyDescent="0.25">
      <c r="A19" s="34"/>
      <c r="B19" s="40"/>
      <c r="C19" s="41" t="s">
        <v>97</v>
      </c>
      <c r="D19" s="41"/>
      <c r="E19" s="42"/>
      <c r="G19" s="43"/>
    </row>
    <row r="20" spans="1:13" x14ac:dyDescent="0.25">
      <c r="A20" s="34"/>
      <c r="C20" s="44">
        <v>51110</v>
      </c>
      <c r="D20" s="45" t="s">
        <v>98</v>
      </c>
      <c r="E20" s="61">
        <f>E14*E15</f>
        <v>70447.78</v>
      </c>
      <c r="F20" s="43"/>
      <c r="G20" s="75"/>
    </row>
    <row r="21" spans="1:13" x14ac:dyDescent="0.25">
      <c r="A21" s="34"/>
      <c r="C21" s="44">
        <v>52610</v>
      </c>
      <c r="D21" s="45" t="s">
        <v>62</v>
      </c>
      <c r="E21" s="61">
        <f>(VLOOKUP(E16,'WRS FICA Health'!A3:C7,3,FALSE))*E14*E15</f>
        <v>5389.2551699999995</v>
      </c>
      <c r="F21" s="43"/>
      <c r="G21" s="75"/>
    </row>
    <row r="22" spans="1:13" x14ac:dyDescent="0.25">
      <c r="A22" s="34"/>
      <c r="C22" s="44">
        <v>52510</v>
      </c>
      <c r="D22" s="45" t="s">
        <v>99</v>
      </c>
      <c r="E22" s="61">
        <f>(VLOOKUP(E16,'WRS FICA Health'!A3:B7,2,FALSE))*E14*E15</f>
        <v>4896.1207100000001</v>
      </c>
      <c r="F22" s="43"/>
      <c r="G22" s="75"/>
    </row>
    <row r="23" spans="1:13" x14ac:dyDescent="0.25">
      <c r="A23" s="34"/>
      <c r="C23" s="44">
        <v>52413</v>
      </c>
      <c r="D23" s="45" t="s">
        <v>100</v>
      </c>
      <c r="E23" s="61">
        <f>VLOOKUP(E16,'WRS FICA Health'!A3:D7,4,FALSE)*E14</f>
        <v>1796.6757901208775</v>
      </c>
      <c r="F23" s="43"/>
      <c r="M23" s="75"/>
    </row>
    <row r="24" spans="1:13" x14ac:dyDescent="0.25">
      <c r="A24" s="34"/>
      <c r="B24" s="46"/>
      <c r="C24" s="47">
        <v>52410</v>
      </c>
      <c r="D24" s="48" t="s">
        <v>95</v>
      </c>
      <c r="E24" s="62">
        <f>VLOOKUP(E17,'WRS FICA Health'!A11:B14,2,FALSE)*E14</f>
        <v>9288.36</v>
      </c>
      <c r="F24" s="76"/>
    </row>
    <row r="25" spans="1:13" x14ac:dyDescent="0.25">
      <c r="A25" s="34"/>
      <c r="D25" s="49" t="s">
        <v>101</v>
      </c>
      <c r="E25" s="50">
        <f>SUM(E21:E24)</f>
        <v>21370.411670120877</v>
      </c>
    </row>
    <row r="26" spans="1:13" x14ac:dyDescent="0.25">
      <c r="A26" s="34"/>
      <c r="D26" s="51" t="s">
        <v>102</v>
      </c>
      <c r="E26" s="52">
        <f>E20+E25</f>
        <v>91818.191670120868</v>
      </c>
    </row>
    <row r="27" spans="1:13" ht="15.75" thickBot="1" x14ac:dyDescent="0.3">
      <c r="A27" s="34"/>
      <c r="B27" s="53"/>
      <c r="C27" s="53"/>
      <c r="D27" s="54" t="s">
        <v>103</v>
      </c>
      <c r="E27" s="55">
        <f>E25/E20</f>
        <v>0.30335110162620987</v>
      </c>
    </row>
    <row r="28" spans="1:13" x14ac:dyDescent="0.25">
      <c r="B28" s="56"/>
      <c r="C28" s="56"/>
      <c r="D28" s="56"/>
      <c r="E28" s="57"/>
    </row>
    <row r="29" spans="1:13" x14ac:dyDescent="0.25">
      <c r="E29" s="58"/>
    </row>
    <row r="31" spans="1:13" x14ac:dyDescent="0.25">
      <c r="E31" s="58"/>
      <c r="F31" s="58"/>
    </row>
    <row r="32" spans="1:13" x14ac:dyDescent="0.25">
      <c r="E32" s="58"/>
      <c r="F32" s="58"/>
    </row>
    <row r="33" spans="5:6" x14ac:dyDescent="0.25">
      <c r="E33" s="58"/>
      <c r="F33" s="58"/>
    </row>
    <row r="34" spans="5:6" x14ac:dyDescent="0.25">
      <c r="E34" s="58"/>
    </row>
    <row r="37" spans="5:6" x14ac:dyDescent="0.25">
      <c r="E37" s="58"/>
    </row>
    <row r="40" spans="5:6" x14ac:dyDescent="0.25">
      <c r="E40" s="58"/>
    </row>
  </sheetData>
  <dataConsolidate/>
  <mergeCells count="23">
    <mergeCell ref="B16:D16"/>
    <mergeCell ref="F16:M16"/>
    <mergeCell ref="B17:D17"/>
    <mergeCell ref="F17:M17"/>
    <mergeCell ref="B18:E18"/>
    <mergeCell ref="B13:D13"/>
    <mergeCell ref="F13:M13"/>
    <mergeCell ref="B14:D14"/>
    <mergeCell ref="F14:M14"/>
    <mergeCell ref="B15:D15"/>
    <mergeCell ref="F15:M15"/>
    <mergeCell ref="D7:I7"/>
    <mergeCell ref="C8:L8"/>
    <mergeCell ref="C9:H9"/>
    <mergeCell ref="C10:M10"/>
    <mergeCell ref="B12:E12"/>
    <mergeCell ref="F12:M12"/>
    <mergeCell ref="D6:E6"/>
    <mergeCell ref="B1:F1"/>
    <mergeCell ref="C2:M2"/>
    <mergeCell ref="C3:M3"/>
    <mergeCell ref="D4:G4"/>
    <mergeCell ref="D5:F5"/>
  </mergeCells>
  <hyperlinks>
    <hyperlink ref="D6:E6" r:id="rId1" display="HR salary schedules" xr:uid="{EA8625CD-2EA3-4C85-B8B7-E59D2C12FB9F}"/>
  </hyperlinks>
  <pageMargins left="0.7" right="0.7" top="0.75" bottom="0.75" header="0.3" footer="0.3"/>
  <pageSetup scale="55" orientation="portrait" r:id="rId2"/>
  <headerFooter>
    <oddFooter>&amp;L&amp;Z&amp;F
&amp;A</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9D204A11-7042-4323-B0D1-19DD8C2A87FA}">
          <x14:formula1>
            <xm:f>'WRS FICA Health'!$A$3:$A$7</xm:f>
          </x14:formula1>
          <xm:sqref>E16</xm:sqref>
        </x14:dataValidation>
        <x14:dataValidation type="list" allowBlank="1" showInputMessage="1" showErrorMessage="1" xr:uid="{C2C05B34-4BCE-420F-81D4-C52261D193D1}">
          <x14:formula1>
            <xm:f>'WRS FICA Health'!$A$11:$A$14</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1413-0A1B-4B6A-833E-CDFFA4086D17}">
  <dimension ref="A2:J18"/>
  <sheetViews>
    <sheetView workbookViewId="0">
      <selection activeCell="D7" sqref="D7"/>
    </sheetView>
  </sheetViews>
  <sheetFormatPr defaultRowHeight="15" x14ac:dyDescent="0.25"/>
  <cols>
    <col min="1" max="1" width="26" customWidth="1"/>
    <col min="2" max="2" width="9.5703125" style="14" bestFit="1" customWidth="1"/>
    <col min="3" max="3" width="9.140625" style="14"/>
    <col min="4" max="4" width="9.5703125" style="14" bestFit="1" customWidth="1"/>
    <col min="9" max="9" width="10.5703125" style="26" bestFit="1" customWidth="1"/>
    <col min="10" max="10" width="9.5703125" style="26" bestFit="1" customWidth="1"/>
  </cols>
  <sheetData>
    <row r="2" spans="1:6" x14ac:dyDescent="0.25">
      <c r="B2" s="14" t="s">
        <v>61</v>
      </c>
      <c r="C2" s="14" t="s">
        <v>62</v>
      </c>
      <c r="D2" s="14" t="s">
        <v>63</v>
      </c>
      <c r="F2" s="64" t="s">
        <v>107</v>
      </c>
    </row>
    <row r="3" spans="1:6" x14ac:dyDescent="0.25">
      <c r="A3" s="20" t="s">
        <v>64</v>
      </c>
      <c r="B3" s="21">
        <v>6.9500000000000006E-2</v>
      </c>
      <c r="C3" s="22">
        <v>7.6499999999999999E-2</v>
      </c>
      <c r="D3" s="23">
        <f>MiscFringe!D2</f>
        <v>554.18657656078165</v>
      </c>
    </row>
    <row r="4" spans="1:6" x14ac:dyDescent="0.25">
      <c r="A4" s="20" t="s">
        <v>65</v>
      </c>
      <c r="B4" s="21">
        <v>6.9500000000000006E-2</v>
      </c>
      <c r="C4" s="22">
        <v>7.6499999999999999E-2</v>
      </c>
      <c r="D4" s="23">
        <f>MiscFringe!D2+MiscFringe!D5</f>
        <v>1796.6757901208775</v>
      </c>
    </row>
    <row r="5" spans="1:6" x14ac:dyDescent="0.25">
      <c r="A5" s="20" t="s">
        <v>66</v>
      </c>
      <c r="B5" s="21">
        <v>0.19189999999999999</v>
      </c>
      <c r="C5" s="22">
        <v>1.4500000000000001E-2</v>
      </c>
      <c r="D5" s="23">
        <f>MiscFringe!D2+MiscFringe!D3</f>
        <v>3408.3739955551955</v>
      </c>
    </row>
    <row r="6" spans="1:6" x14ac:dyDescent="0.25">
      <c r="A6" s="20" t="s">
        <v>67</v>
      </c>
      <c r="B6" s="21">
        <v>0.15190000000000001</v>
      </c>
      <c r="C6" s="22">
        <v>7.6499999999999999E-2</v>
      </c>
      <c r="D6" s="23">
        <f>MiscFringe!D2+MiscFringe!D3</f>
        <v>3408.3739955551955</v>
      </c>
    </row>
    <row r="7" spans="1:6" x14ac:dyDescent="0.25">
      <c r="A7" s="20" t="s">
        <v>49</v>
      </c>
      <c r="B7" s="21">
        <v>6.9500000000000006E-2</v>
      </c>
      <c r="C7" s="22">
        <v>7.6499999999999999E-2</v>
      </c>
      <c r="D7" s="23">
        <f>MiscFringe!D2+MiscFringe!D4</f>
        <v>1647.7151547374465</v>
      </c>
    </row>
    <row r="11" spans="1:6" x14ac:dyDescent="0.25">
      <c r="A11" t="s">
        <v>68</v>
      </c>
      <c r="B11" s="23">
        <v>22774.560000000001</v>
      </c>
      <c r="C11" s="24">
        <v>0.88</v>
      </c>
      <c r="D11" s="14" t="s">
        <v>69</v>
      </c>
    </row>
    <row r="12" spans="1:6" x14ac:dyDescent="0.25">
      <c r="A12" t="s">
        <v>70</v>
      </c>
      <c r="B12" s="23">
        <v>9288.36</v>
      </c>
      <c r="C12" s="24">
        <v>0.88</v>
      </c>
      <c r="D12" s="14" t="s">
        <v>69</v>
      </c>
    </row>
    <row r="13" spans="1:6" x14ac:dyDescent="0.25">
      <c r="A13" t="s">
        <v>71</v>
      </c>
      <c r="B13" s="23">
        <v>24968.159999999996</v>
      </c>
      <c r="C13" s="24">
        <v>1</v>
      </c>
      <c r="D13" s="14" t="s">
        <v>69</v>
      </c>
    </row>
    <row r="14" spans="1:6" x14ac:dyDescent="0.25">
      <c r="A14" t="s">
        <v>72</v>
      </c>
      <c r="B14" s="23">
        <v>10190.16</v>
      </c>
      <c r="C14" s="24">
        <v>1</v>
      </c>
      <c r="D14" s="14" t="s">
        <v>69</v>
      </c>
    </row>
    <row r="16" spans="1:6" x14ac:dyDescent="0.25">
      <c r="A16" s="25" t="s">
        <v>73</v>
      </c>
    </row>
    <row r="17" spans="1:1" x14ac:dyDescent="0.25">
      <c r="A17" s="25" t="s">
        <v>105</v>
      </c>
    </row>
    <row r="18" spans="1:1" ht="45" x14ac:dyDescent="0.25">
      <c r="A18" s="63" t="s">
        <v>106</v>
      </c>
    </row>
  </sheetData>
  <hyperlinks>
    <hyperlink ref="A16" r:id="rId1" xr:uid="{AC626884-C543-478E-9A48-12BEB3D800A8}"/>
    <hyperlink ref="A17" r:id="rId2" xr:uid="{20495A8E-A2DE-4CCA-A95C-FCE7F0F226D5}"/>
    <hyperlink ref="A18" r:id="rId3" xr:uid="{B7763027-8451-4AA5-A9A8-2650CBEFBD4F}"/>
    <hyperlink ref="F2" r:id="rId4" xr:uid="{AC85AEAB-8FF0-45DB-BF9A-7CCF25130E98}"/>
  </hyperlinks>
  <pageMargins left="0.7" right="0.7" top="0.75" bottom="0.75" header="0.3" footer="0.3"/>
  <pageSetup orientation="portrait" r:id="rId5"/>
  <headerFooter>
    <oddFooter>&amp;L&amp;Z&amp;F
&amp;A</oddFooter>
  </headerFooter>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FD0B-DA2F-453A-89AC-655AB3662FEB}">
  <dimension ref="A1:O34"/>
  <sheetViews>
    <sheetView workbookViewId="0">
      <selection activeCell="N20" sqref="N20"/>
    </sheetView>
  </sheetViews>
  <sheetFormatPr defaultRowHeight="15" x14ac:dyDescent="0.25"/>
  <cols>
    <col min="1" max="1" width="44" bestFit="1" customWidth="1"/>
    <col min="2" max="3" width="10" bestFit="1" customWidth="1"/>
    <col min="8" max="8" width="45" bestFit="1" customWidth="1"/>
    <col min="9" max="9" width="15.42578125" style="2" bestFit="1" customWidth="1"/>
    <col min="10" max="10" width="12.42578125" bestFit="1" customWidth="1"/>
    <col min="11" max="11" width="13.42578125" bestFit="1" customWidth="1"/>
    <col min="12" max="12" width="8.140625" bestFit="1" customWidth="1"/>
    <col min="13" max="13" width="8.5703125" bestFit="1" customWidth="1"/>
    <col min="14" max="14" width="10.28515625" bestFit="1" customWidth="1"/>
    <col min="15" max="15" width="13.42578125" bestFit="1" customWidth="1"/>
  </cols>
  <sheetData>
    <row r="1" spans="1:15" x14ac:dyDescent="0.25">
      <c r="A1" s="3" t="s">
        <v>41</v>
      </c>
      <c r="B1" s="3" t="s">
        <v>42</v>
      </c>
      <c r="C1" s="4" t="s">
        <v>43</v>
      </c>
      <c r="D1" s="4" t="s">
        <v>44</v>
      </c>
      <c r="E1" s="4" t="s">
        <v>3</v>
      </c>
      <c r="F1" s="4" t="s">
        <v>45</v>
      </c>
      <c r="J1" t="s">
        <v>34</v>
      </c>
      <c r="K1" t="s">
        <v>36</v>
      </c>
    </row>
    <row r="2" spans="1:15" x14ac:dyDescent="0.25">
      <c r="A2" s="5" t="s">
        <v>46</v>
      </c>
      <c r="B2" s="5" t="s">
        <v>0</v>
      </c>
      <c r="C2" s="13">
        <f>O10</f>
        <v>1738511</v>
      </c>
      <c r="D2" s="6">
        <f>C2/B7</f>
        <v>554.18657656078165</v>
      </c>
      <c r="E2" s="7">
        <v>52413</v>
      </c>
      <c r="F2" s="5" t="s">
        <v>47</v>
      </c>
      <c r="H2" t="s">
        <v>3</v>
      </c>
      <c r="I2" s="2" t="s">
        <v>2</v>
      </c>
      <c r="J2" t="s">
        <v>35</v>
      </c>
      <c r="K2" t="s">
        <v>37</v>
      </c>
      <c r="L2" t="s">
        <v>38</v>
      </c>
      <c r="M2" t="s">
        <v>39</v>
      </c>
      <c r="N2" t="s">
        <v>55</v>
      </c>
      <c r="O2" t="s">
        <v>40</v>
      </c>
    </row>
    <row r="3" spans="1:15" ht="40.5" x14ac:dyDescent="0.25">
      <c r="A3" s="5" t="s">
        <v>48</v>
      </c>
      <c r="B3" s="5" t="s">
        <v>37</v>
      </c>
      <c r="C3" s="8">
        <f>K12+K19+I14</f>
        <v>2554497.7400000002</v>
      </c>
      <c r="D3" s="9">
        <f>C3/B8</f>
        <v>2854.1874189944137</v>
      </c>
      <c r="E3" s="18" t="s">
        <v>56</v>
      </c>
      <c r="F3" s="5" t="s">
        <v>0</v>
      </c>
      <c r="H3" t="s">
        <v>4</v>
      </c>
      <c r="I3" s="14">
        <v>5441984.0899999999</v>
      </c>
      <c r="J3" s="14"/>
      <c r="K3" s="14"/>
      <c r="L3" s="14"/>
      <c r="M3" s="14"/>
      <c r="N3" s="14"/>
      <c r="O3" s="14"/>
    </row>
    <row r="4" spans="1:15" x14ac:dyDescent="0.25">
      <c r="A4" s="5" t="s">
        <v>49</v>
      </c>
      <c r="B4" s="5" t="s">
        <v>0</v>
      </c>
      <c r="C4" s="11">
        <f>N12</f>
        <v>463000</v>
      </c>
      <c r="D4" s="9">
        <f>C4/B10</f>
        <v>1093.528578176665</v>
      </c>
      <c r="E4" s="10">
        <v>52420</v>
      </c>
      <c r="F4" s="5" t="s">
        <v>50</v>
      </c>
      <c r="H4" t="s">
        <v>21</v>
      </c>
      <c r="I4" s="14">
        <v>-292140.07</v>
      </c>
      <c r="J4" s="14"/>
      <c r="K4" s="14"/>
      <c r="L4" s="14"/>
      <c r="M4" s="14"/>
      <c r="N4" s="14"/>
      <c r="O4" s="14"/>
    </row>
    <row r="5" spans="1:15" x14ac:dyDescent="0.25">
      <c r="A5" s="5" t="s">
        <v>51</v>
      </c>
      <c r="B5" s="5"/>
      <c r="C5" s="12">
        <f>I24</f>
        <v>1088544.8</v>
      </c>
      <c r="D5" s="19">
        <f>C5/B9</f>
        <v>1242.489213560096</v>
      </c>
      <c r="E5" s="7">
        <v>52716</v>
      </c>
      <c r="F5" s="5" t="s">
        <v>0</v>
      </c>
      <c r="H5" t="s">
        <v>5</v>
      </c>
      <c r="I5" s="14">
        <v>35600</v>
      </c>
      <c r="J5" s="14"/>
      <c r="K5" s="14"/>
      <c r="L5" s="14"/>
      <c r="M5" s="14"/>
      <c r="N5" s="14"/>
      <c r="O5" s="14"/>
    </row>
    <row r="6" spans="1:15" ht="15.75" thickBot="1" x14ac:dyDescent="0.3">
      <c r="A6" s="5"/>
      <c r="B6" s="5"/>
      <c r="C6" s="9"/>
      <c r="D6" s="6">
        <f>SUM(D2:D5)</f>
        <v>5744.3917872919565</v>
      </c>
      <c r="E6" s="7"/>
      <c r="F6" s="5"/>
      <c r="H6" t="s">
        <v>6</v>
      </c>
      <c r="I6" s="14">
        <v>286683.40000000002</v>
      </c>
      <c r="J6" s="14"/>
      <c r="K6" s="14"/>
      <c r="L6" s="14"/>
      <c r="M6" s="14"/>
      <c r="N6" s="14"/>
      <c r="O6" s="14"/>
    </row>
    <row r="7" spans="1:15" x14ac:dyDescent="0.25">
      <c r="A7" s="65" t="s">
        <v>52</v>
      </c>
      <c r="B7" s="66">
        <v>3137.05</v>
      </c>
      <c r="H7" t="s">
        <v>7</v>
      </c>
      <c r="I7" s="14">
        <v>53548515.590000004</v>
      </c>
      <c r="J7" s="14"/>
      <c r="K7" s="14"/>
      <c r="L7" s="14"/>
      <c r="M7" s="14"/>
      <c r="N7" s="14"/>
      <c r="O7" s="14"/>
    </row>
    <row r="8" spans="1:15" x14ac:dyDescent="0.25">
      <c r="A8" s="67" t="s">
        <v>54</v>
      </c>
      <c r="B8" s="68">
        <v>895</v>
      </c>
      <c r="H8" t="s">
        <v>25</v>
      </c>
      <c r="I8" s="14">
        <v>270396.22000000003</v>
      </c>
      <c r="J8" s="14"/>
      <c r="K8" s="14"/>
      <c r="L8" s="14"/>
      <c r="M8" s="14"/>
      <c r="N8" s="14"/>
      <c r="O8" s="14"/>
    </row>
    <row r="9" spans="1:15" x14ac:dyDescent="0.25">
      <c r="A9" s="67" t="s">
        <v>53</v>
      </c>
      <c r="B9" s="68">
        <v>876.1</v>
      </c>
      <c r="H9" t="s">
        <v>8</v>
      </c>
      <c r="I9" s="14">
        <v>50278.729999999996</v>
      </c>
      <c r="J9" s="14"/>
      <c r="K9" s="14"/>
      <c r="L9" s="14"/>
      <c r="M9" s="14"/>
      <c r="N9" s="14"/>
      <c r="O9" s="14"/>
    </row>
    <row r="10" spans="1:15" x14ac:dyDescent="0.25">
      <c r="A10" s="67" t="s">
        <v>104</v>
      </c>
      <c r="B10" s="68">
        <v>423.40000000000003</v>
      </c>
      <c r="H10" t="s">
        <v>9</v>
      </c>
      <c r="I10" s="14">
        <v>1813580.14</v>
      </c>
      <c r="J10" s="14">
        <v>75069.14</v>
      </c>
      <c r="K10" s="14"/>
      <c r="L10" s="14"/>
      <c r="M10" s="14"/>
      <c r="N10" s="14"/>
      <c r="O10" s="15">
        <f>I10-J10</f>
        <v>1738511</v>
      </c>
    </row>
    <row r="11" spans="1:15" x14ac:dyDescent="0.25">
      <c r="A11" s="67" t="s">
        <v>60</v>
      </c>
      <c r="B11" s="69">
        <v>942.55</v>
      </c>
      <c r="H11" t="s">
        <v>10</v>
      </c>
      <c r="I11" s="14">
        <v>26780</v>
      </c>
      <c r="J11" s="14"/>
      <c r="K11" s="14"/>
      <c r="L11" s="14"/>
      <c r="M11" s="14"/>
      <c r="N11" s="14"/>
      <c r="O11" s="14"/>
    </row>
    <row r="12" spans="1:15" x14ac:dyDescent="0.25">
      <c r="A12" s="67"/>
      <c r="B12" s="69"/>
      <c r="H12" t="s">
        <v>11</v>
      </c>
      <c r="I12" s="14">
        <v>1871737.7399999998</v>
      </c>
      <c r="J12" s="14">
        <v>288200</v>
      </c>
      <c r="K12" s="8">
        <v>1113207.74</v>
      </c>
      <c r="L12" s="14"/>
      <c r="M12" s="16">
        <v>7330</v>
      </c>
      <c r="N12" s="11">
        <v>463000</v>
      </c>
      <c r="O12" s="14"/>
    </row>
    <row r="13" spans="1:15" x14ac:dyDescent="0.25">
      <c r="A13" s="70" t="s">
        <v>108</v>
      </c>
      <c r="B13" s="69"/>
      <c r="C13" s="4"/>
      <c r="H13" t="s">
        <v>12</v>
      </c>
      <c r="I13" s="14">
        <v>660000</v>
      </c>
      <c r="J13" s="14"/>
      <c r="K13" s="14"/>
      <c r="L13" s="14"/>
      <c r="M13" s="14"/>
      <c r="N13" s="14"/>
      <c r="O13" s="14"/>
    </row>
    <row r="14" spans="1:15" x14ac:dyDescent="0.25">
      <c r="A14" s="67" t="s">
        <v>59</v>
      </c>
      <c r="B14" s="71">
        <v>3137.05</v>
      </c>
      <c r="H14" t="s">
        <v>24</v>
      </c>
      <c r="I14" s="8">
        <v>1310000</v>
      </c>
      <c r="J14" s="14"/>
      <c r="K14" s="14"/>
      <c r="L14" s="14"/>
      <c r="M14" s="14"/>
      <c r="N14" s="14"/>
      <c r="O14" s="14"/>
    </row>
    <row r="15" spans="1:15" x14ac:dyDescent="0.25">
      <c r="A15" s="72" t="s">
        <v>58</v>
      </c>
      <c r="B15" s="71">
        <v>2260.9499999999998</v>
      </c>
      <c r="H15" t="s">
        <v>13</v>
      </c>
      <c r="I15" s="14">
        <v>29583895.220000006</v>
      </c>
      <c r="J15" s="14"/>
      <c r="K15" s="14"/>
      <c r="L15" s="14"/>
      <c r="M15" s="14"/>
      <c r="N15" s="14"/>
      <c r="O15" s="14"/>
    </row>
    <row r="16" spans="1:15" ht="15.75" thickBot="1" x14ac:dyDescent="0.3">
      <c r="A16" s="73" t="s">
        <v>51</v>
      </c>
      <c r="B16" s="74">
        <v>876.1</v>
      </c>
      <c r="H16" t="s">
        <v>14</v>
      </c>
      <c r="I16" s="14">
        <v>24000</v>
      </c>
      <c r="J16" s="14"/>
      <c r="K16" s="14"/>
      <c r="L16" s="14"/>
      <c r="M16" s="14"/>
      <c r="N16" s="14"/>
      <c r="O16" s="14"/>
    </row>
    <row r="17" spans="8:15" x14ac:dyDescent="0.25">
      <c r="H17" t="s">
        <v>15</v>
      </c>
      <c r="I17" s="14">
        <v>19114825.459999997</v>
      </c>
      <c r="J17" s="14"/>
      <c r="K17" s="14"/>
      <c r="L17" s="14"/>
      <c r="M17" s="14"/>
      <c r="N17" s="14"/>
      <c r="O17" s="14"/>
    </row>
    <row r="18" spans="8:15" x14ac:dyDescent="0.25">
      <c r="H18" t="s">
        <v>16</v>
      </c>
      <c r="I18" s="14">
        <v>0</v>
      </c>
      <c r="J18" s="14"/>
      <c r="K18" s="14"/>
      <c r="L18" s="14"/>
      <c r="M18" s="14"/>
      <c r="N18" s="14"/>
      <c r="O18" s="14"/>
    </row>
    <row r="19" spans="8:15" x14ac:dyDescent="0.25">
      <c r="H19" t="s">
        <v>22</v>
      </c>
      <c r="I19" s="14">
        <v>136290</v>
      </c>
      <c r="J19" s="14"/>
      <c r="K19" s="17">
        <v>131290</v>
      </c>
      <c r="L19" s="1">
        <v>5000</v>
      </c>
      <c r="M19" s="14"/>
      <c r="N19" s="14"/>
      <c r="O19" s="14"/>
    </row>
    <row r="20" spans="8:15" x14ac:dyDescent="0.25">
      <c r="H20" t="s">
        <v>17</v>
      </c>
      <c r="I20" s="14">
        <v>150000</v>
      </c>
      <c r="J20" s="14"/>
      <c r="K20" s="14"/>
      <c r="L20" s="14"/>
      <c r="M20" s="14"/>
      <c r="N20" s="14"/>
      <c r="O20" s="14"/>
    </row>
    <row r="21" spans="8:15" x14ac:dyDescent="0.25">
      <c r="H21" t="s">
        <v>23</v>
      </c>
      <c r="I21" s="14">
        <v>0</v>
      </c>
      <c r="J21" s="14"/>
      <c r="K21" s="14"/>
      <c r="L21" s="14"/>
      <c r="M21" s="14"/>
      <c r="N21" s="14"/>
      <c r="O21" s="14"/>
    </row>
    <row r="22" spans="8:15" x14ac:dyDescent="0.25">
      <c r="H22" t="s">
        <v>18</v>
      </c>
      <c r="I22" s="14">
        <v>8850</v>
      </c>
      <c r="J22" s="14"/>
      <c r="K22" s="14"/>
      <c r="L22" s="14"/>
      <c r="M22" s="14"/>
      <c r="N22" s="14"/>
      <c r="O22" s="14"/>
    </row>
    <row r="23" spans="8:15" x14ac:dyDescent="0.25">
      <c r="H23" t="s">
        <v>19</v>
      </c>
      <c r="I23" s="14">
        <v>0</v>
      </c>
      <c r="J23" s="14"/>
      <c r="K23" s="14"/>
      <c r="L23" s="14"/>
      <c r="M23" s="14"/>
      <c r="N23" s="14"/>
      <c r="O23" s="14"/>
    </row>
    <row r="24" spans="8:15" x14ac:dyDescent="0.25">
      <c r="H24" t="s">
        <v>57</v>
      </c>
      <c r="I24" s="12">
        <v>1088544.8</v>
      </c>
      <c r="J24" s="14"/>
      <c r="K24" s="14"/>
      <c r="L24" s="14"/>
      <c r="M24" s="14"/>
      <c r="N24" s="14"/>
      <c r="O24" s="14"/>
    </row>
    <row r="25" spans="8:15" x14ac:dyDescent="0.25">
      <c r="H25" t="s">
        <v>31</v>
      </c>
      <c r="I25" s="14">
        <v>0</v>
      </c>
      <c r="J25" s="14"/>
      <c r="K25" s="14"/>
      <c r="L25" s="14"/>
      <c r="M25" s="14"/>
      <c r="N25" s="14"/>
      <c r="O25" s="14"/>
    </row>
    <row r="26" spans="8:15" x14ac:dyDescent="0.25">
      <c r="H26" t="s">
        <v>28</v>
      </c>
      <c r="I26" s="14">
        <v>21120</v>
      </c>
      <c r="J26" s="14"/>
      <c r="K26" s="14"/>
      <c r="L26" s="14"/>
      <c r="M26" s="14"/>
      <c r="N26" s="14"/>
      <c r="O26" s="14"/>
    </row>
    <row r="27" spans="8:15" x14ac:dyDescent="0.25">
      <c r="H27" t="s">
        <v>26</v>
      </c>
      <c r="I27" s="14">
        <v>255000</v>
      </c>
      <c r="J27" s="14"/>
      <c r="K27" s="14"/>
      <c r="L27" s="14"/>
      <c r="M27" s="14"/>
      <c r="N27" s="14"/>
      <c r="O27" s="14"/>
    </row>
    <row r="28" spans="8:15" x14ac:dyDescent="0.25">
      <c r="H28" t="s">
        <v>27</v>
      </c>
      <c r="I28" s="14">
        <v>132200</v>
      </c>
      <c r="J28" s="14"/>
      <c r="K28" s="14"/>
      <c r="L28" s="14"/>
      <c r="M28" s="14"/>
      <c r="N28" s="14"/>
      <c r="O28" s="14"/>
    </row>
    <row r="29" spans="8:15" x14ac:dyDescent="0.25">
      <c r="H29" t="s">
        <v>32</v>
      </c>
      <c r="I29" s="14">
        <v>200000</v>
      </c>
      <c r="J29" s="14"/>
      <c r="K29" s="14"/>
      <c r="L29" s="14"/>
      <c r="M29" s="14"/>
      <c r="N29" s="14"/>
      <c r="O29" s="14"/>
    </row>
    <row r="30" spans="8:15" x14ac:dyDescent="0.25">
      <c r="H30" t="s">
        <v>30</v>
      </c>
      <c r="I30" s="14">
        <v>0</v>
      </c>
      <c r="J30" s="14"/>
      <c r="K30" s="14"/>
      <c r="L30" s="14"/>
      <c r="M30" s="14"/>
      <c r="N30" s="14"/>
      <c r="O30" s="14"/>
    </row>
    <row r="31" spans="8:15" x14ac:dyDescent="0.25">
      <c r="H31" t="s">
        <v>20</v>
      </c>
      <c r="I31" s="14">
        <v>0</v>
      </c>
      <c r="J31" s="14"/>
      <c r="K31" s="14"/>
      <c r="L31" s="14"/>
      <c r="M31" s="14"/>
      <c r="N31" s="14"/>
      <c r="O31" s="14"/>
    </row>
    <row r="32" spans="8:15" x14ac:dyDescent="0.25">
      <c r="H32" t="s">
        <v>33</v>
      </c>
      <c r="I32" s="14">
        <v>0</v>
      </c>
      <c r="J32" s="14"/>
      <c r="K32" s="14"/>
      <c r="L32" s="14"/>
      <c r="M32" s="14"/>
      <c r="N32" s="14"/>
      <c r="O32" s="14"/>
    </row>
    <row r="33" spans="8:15" x14ac:dyDescent="0.25">
      <c r="H33" t="s">
        <v>29</v>
      </c>
      <c r="I33" s="14">
        <v>550000</v>
      </c>
      <c r="J33" s="14"/>
      <c r="K33" s="14"/>
      <c r="L33" s="14"/>
      <c r="M33" s="14"/>
      <c r="N33" s="14"/>
      <c r="O33" s="14"/>
    </row>
    <row r="34" spans="8:15" x14ac:dyDescent="0.25">
      <c r="H34" t="s">
        <v>1</v>
      </c>
      <c r="I34" s="14">
        <v>116288141.31999999</v>
      </c>
      <c r="J34" s="14"/>
      <c r="K34" s="14"/>
      <c r="L34" s="14"/>
      <c r="M34" s="14"/>
      <c r="N34" s="14"/>
      <c r="O34" s="14"/>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WRS FICA Health</vt:lpstr>
      <vt:lpstr>MiscFringe</vt:lpstr>
    </vt:vector>
  </TitlesOfParts>
  <Company>City of Madison, 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McClain, Maggie</dc:creator>
  <cp:lastModifiedBy>McClain, Maggie</cp:lastModifiedBy>
  <dcterms:created xsi:type="dcterms:W3CDTF">2024-12-10T17:37:43Z</dcterms:created>
  <dcterms:modified xsi:type="dcterms:W3CDTF">2025-02-20T16:15:15Z</dcterms:modified>
</cp:coreProperties>
</file>