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8_{1861B8BE-61E1-4604-81E1-0673140651A9}" xr6:coauthVersionLast="47" xr6:coauthVersionMax="47" xr10:uidLastSave="{00000000-0000-0000-0000-000000000000}"/>
  <workbookProtection lockStructure="1"/>
  <bookViews>
    <workbookView xWindow="-120" yWindow="-120" windowWidth="29040" windowHeight="15840" xr2:uid="{00000000-000D-0000-FFFF-FFFF00000000}"/>
  </bookViews>
  <sheets>
    <sheet name="IBR" sheetId="6" r:id="rId1"/>
    <sheet name="Arrests" sheetId="1" state="hidden" r:id="rId2"/>
    <sheet name="Traffic Stops" sheetId="2" state="hidden" r:id="rId3"/>
    <sheet name="Use of Force" sheetId="9"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1" i="9" l="1"/>
  <c r="F141" i="9"/>
  <c r="E141" i="9"/>
  <c r="D141" i="9"/>
  <c r="H140" i="9"/>
  <c r="H139" i="9"/>
  <c r="H138" i="9"/>
  <c r="H137" i="9"/>
  <c r="H136" i="9"/>
  <c r="H135" i="9"/>
  <c r="H134" i="9"/>
  <c r="H132" i="9"/>
  <c r="H131" i="9"/>
  <c r="H130" i="9"/>
  <c r="H129" i="9"/>
  <c r="H128" i="9"/>
  <c r="H127" i="9"/>
  <c r="H126" i="9"/>
  <c r="H125" i="9"/>
  <c r="I125" i="9" s="1"/>
  <c r="G125" i="9"/>
  <c r="E125" i="9"/>
  <c r="D125" i="9"/>
  <c r="I124" i="9"/>
  <c r="H124" i="9"/>
  <c r="H123" i="9"/>
  <c r="I123" i="9" s="1"/>
  <c r="H122" i="9"/>
  <c r="H121" i="9"/>
  <c r="I120" i="9"/>
  <c r="H120" i="9"/>
  <c r="H119" i="9"/>
  <c r="I119" i="9" s="1"/>
  <c r="I118" i="9"/>
  <c r="H118" i="9"/>
  <c r="G117" i="9"/>
  <c r="F117" i="9"/>
  <c r="E117" i="9"/>
  <c r="D117" i="9"/>
  <c r="H116" i="9"/>
  <c r="H115" i="9"/>
  <c r="H114" i="9"/>
  <c r="H113" i="9"/>
  <c r="I113" i="9" s="1"/>
  <c r="H112" i="9"/>
  <c r="H111" i="9"/>
  <c r="H117" i="9" s="1"/>
  <c r="H110" i="9"/>
  <c r="G109" i="9"/>
  <c r="F109" i="9"/>
  <c r="E109" i="9"/>
  <c r="D109" i="9"/>
  <c r="H108" i="9"/>
  <c r="H107" i="9"/>
  <c r="H106" i="9"/>
  <c r="H105" i="9"/>
  <c r="H104" i="9"/>
  <c r="H103" i="9"/>
  <c r="H102" i="9"/>
  <c r="G101" i="9"/>
  <c r="F101" i="9"/>
  <c r="E101" i="9"/>
  <c r="D101" i="9"/>
  <c r="H101" i="9" s="1"/>
  <c r="H100" i="9"/>
  <c r="H99" i="9"/>
  <c r="H98" i="9"/>
  <c r="H97" i="9"/>
  <c r="I97" i="9" s="1"/>
  <c r="H96" i="9"/>
  <c r="H95" i="9"/>
  <c r="H94" i="9"/>
  <c r="G88" i="9"/>
  <c r="H88" i="9" s="1"/>
  <c r="F88" i="9"/>
  <c r="E88" i="9"/>
  <c r="D88" i="9"/>
  <c r="H87" i="9"/>
  <c r="H86" i="9"/>
  <c r="I86" i="9" s="1"/>
  <c r="H85" i="9"/>
  <c r="H84" i="9"/>
  <c r="G81" i="9"/>
  <c r="F81" i="9"/>
  <c r="E81" i="9"/>
  <c r="D81" i="9"/>
  <c r="H80" i="9"/>
  <c r="I80" i="9" s="1"/>
  <c r="H79" i="9"/>
  <c r="H78" i="9"/>
  <c r="I78" i="9" s="1"/>
  <c r="H77" i="9"/>
  <c r="H76" i="9"/>
  <c r="H75" i="9"/>
  <c r="H74" i="9"/>
  <c r="H81" i="9" s="1"/>
  <c r="G71" i="9"/>
  <c r="F71" i="9"/>
  <c r="E71" i="9"/>
  <c r="H70" i="9"/>
  <c r="H69" i="9"/>
  <c r="H68" i="9"/>
  <c r="H71" i="9" s="1"/>
  <c r="G65" i="9"/>
  <c r="F65" i="9"/>
  <c r="E65" i="9"/>
  <c r="D65" i="9"/>
  <c r="H64" i="9"/>
  <c r="H63" i="9"/>
  <c r="H62" i="9"/>
  <c r="H61" i="9"/>
  <c r="H60" i="9"/>
  <c r="H59" i="9"/>
  <c r="G51" i="9"/>
  <c r="F51" i="9"/>
  <c r="E51" i="9"/>
  <c r="D51" i="9"/>
  <c r="H50" i="9"/>
  <c r="H49" i="9"/>
  <c r="H51" i="9" s="1"/>
  <c r="H44" i="9"/>
  <c r="I41" i="9" s="1"/>
  <c r="D44" i="9"/>
  <c r="H43" i="9"/>
  <c r="I42" i="9"/>
  <c r="H42" i="9"/>
  <c r="H41" i="9"/>
  <c r="G38" i="9"/>
  <c r="F38" i="9"/>
  <c r="E38" i="9"/>
  <c r="D38" i="9"/>
  <c r="H37" i="9"/>
  <c r="I37" i="9" s="1"/>
  <c r="H36" i="9"/>
  <c r="H35" i="9"/>
  <c r="I35" i="9" s="1"/>
  <c r="H34" i="9"/>
  <c r="H33" i="9"/>
  <c r="H32" i="9"/>
  <c r="H31" i="9"/>
  <c r="H30" i="9"/>
  <c r="H38" i="9" s="1"/>
  <c r="H27" i="9"/>
  <c r="G26" i="9"/>
  <c r="F26" i="9"/>
  <c r="E26" i="9"/>
  <c r="D26" i="9"/>
  <c r="H25" i="9"/>
  <c r="H24" i="9"/>
  <c r="H23" i="9"/>
  <c r="H22" i="9"/>
  <c r="H21" i="9"/>
  <c r="H20" i="9"/>
  <c r="H19" i="9"/>
  <c r="H18" i="9"/>
  <c r="H17" i="9"/>
  <c r="H16" i="9"/>
  <c r="H26" i="9" s="1"/>
  <c r="G12" i="9"/>
  <c r="F12" i="9"/>
  <c r="E12" i="9"/>
  <c r="D12" i="9"/>
  <c r="H11" i="9"/>
  <c r="H10" i="9"/>
  <c r="H12" i="9" s="1"/>
  <c r="C71" i="6"/>
  <c r="I32" i="9" l="1"/>
  <c r="I36" i="9"/>
  <c r="I34" i="9"/>
  <c r="I30" i="9"/>
  <c r="I81" i="9"/>
  <c r="I79" i="9"/>
  <c r="I77" i="9"/>
  <c r="I75" i="9"/>
  <c r="I132" i="9"/>
  <c r="I63" i="9"/>
  <c r="I139" i="9"/>
  <c r="I128" i="9"/>
  <c r="I22" i="9"/>
  <c r="I18" i="9"/>
  <c r="I25" i="9"/>
  <c r="I21" i="9"/>
  <c r="I17" i="9"/>
  <c r="I26" i="9"/>
  <c r="I20" i="9"/>
  <c r="I24" i="9"/>
  <c r="I16" i="9"/>
  <c r="I23" i="9"/>
  <c r="I19" i="9"/>
  <c r="I31" i="9"/>
  <c r="I51" i="9"/>
  <c r="I49" i="9"/>
  <c r="I61" i="9"/>
  <c r="I70" i="9"/>
  <c r="I71" i="9"/>
  <c r="I76" i="9"/>
  <c r="I85" i="9"/>
  <c r="I88" i="9"/>
  <c r="I84" i="9"/>
  <c r="I87" i="9"/>
  <c r="I98" i="9"/>
  <c r="I94" i="9"/>
  <c r="I96" i="9"/>
  <c r="I100" i="9"/>
  <c r="I101" i="9"/>
  <c r="I99" i="9"/>
  <c r="I95" i="9"/>
  <c r="I114" i="9"/>
  <c r="I116" i="9"/>
  <c r="I112" i="9"/>
  <c r="I117" i="9"/>
  <c r="I115" i="9"/>
  <c r="I111" i="9"/>
  <c r="I110" i="9"/>
  <c r="I33" i="9"/>
  <c r="I50" i="9"/>
  <c r="I69" i="9"/>
  <c r="I107" i="9"/>
  <c r="H65" i="9"/>
  <c r="I43" i="9"/>
  <c r="I121" i="9"/>
  <c r="I68" i="9"/>
  <c r="I122" i="9"/>
  <c r="H133" i="9"/>
  <c r="I133" i="9" s="1"/>
  <c r="I44" i="9"/>
  <c r="H109" i="9"/>
  <c r="I103" i="9" s="1"/>
  <c r="I74" i="9"/>
  <c r="H141" i="9"/>
  <c r="I141" i="9" s="1"/>
  <c r="D71" i="6"/>
  <c r="M53" i="1"/>
  <c r="D53" i="1"/>
  <c r="D55" i="6"/>
  <c r="C53" i="1"/>
  <c r="L55" i="1"/>
  <c r="C55" i="6"/>
  <c r="K53" i="1"/>
  <c r="I65" i="9" l="1"/>
  <c r="I62" i="9"/>
  <c r="I126" i="9"/>
  <c r="I60" i="9"/>
  <c r="I140" i="9"/>
  <c r="I108" i="9"/>
  <c r="I106" i="9"/>
  <c r="I102" i="9"/>
  <c r="I109" i="9"/>
  <c r="I105" i="9"/>
  <c r="I104" i="9"/>
  <c r="I136" i="9"/>
  <c r="I131" i="9"/>
  <c r="I130" i="9"/>
  <c r="I135" i="9"/>
  <c r="I134" i="9"/>
  <c r="I127" i="9"/>
  <c r="I138" i="9"/>
  <c r="I59" i="9"/>
  <c r="I129" i="9"/>
  <c r="I64" i="9"/>
  <c r="I38" i="9"/>
  <c r="I137" i="9"/>
  <c r="N47" i="1"/>
  <c r="M47" i="1"/>
  <c r="L47" i="1"/>
  <c r="K47" i="1"/>
  <c r="O46" i="1"/>
  <c r="O45" i="1"/>
  <c r="O44" i="1"/>
  <c r="B53" i="1"/>
  <c r="O56" i="1"/>
  <c r="N55" i="1"/>
  <c r="M55" i="1"/>
  <c r="O54" i="1"/>
  <c r="O53" i="1"/>
  <c r="K55" i="1"/>
  <c r="O52" i="1"/>
  <c r="O51" i="1"/>
  <c r="O50" i="1"/>
  <c r="N39" i="1"/>
  <c r="M39" i="1"/>
  <c r="L39" i="1"/>
  <c r="K39" i="1"/>
  <c r="O38" i="1"/>
  <c r="O37" i="1"/>
  <c r="O36" i="1"/>
  <c r="O35" i="1"/>
  <c r="O34" i="1"/>
  <c r="O33" i="1"/>
  <c r="O32" i="1"/>
  <c r="O30" i="1"/>
  <c r="O29" i="1"/>
  <c r="O28" i="1"/>
  <c r="O26" i="1"/>
  <c r="O25" i="1"/>
  <c r="O24" i="1"/>
  <c r="O23" i="1"/>
  <c r="O22" i="1"/>
  <c r="O21" i="1"/>
  <c r="O20" i="1"/>
  <c r="O19" i="1"/>
  <c r="O18" i="1"/>
  <c r="O17" i="1"/>
  <c r="O16" i="1"/>
  <c r="O15" i="1"/>
  <c r="O14" i="1"/>
  <c r="O13" i="1"/>
  <c r="O12" i="1"/>
  <c r="O11" i="1"/>
  <c r="O10" i="1"/>
  <c r="O9" i="1"/>
  <c r="O8" i="1"/>
  <c r="O7" i="1"/>
  <c r="O6" i="1"/>
  <c r="O5" i="1"/>
  <c r="O4" i="1"/>
  <c r="O3" i="1"/>
  <c r="B71" i="6"/>
  <c r="B55" i="6"/>
  <c r="O47" i="1" l="1"/>
  <c r="P44" i="1" s="1"/>
  <c r="O55" i="1"/>
  <c r="O39" i="1"/>
  <c r="P36" i="1" s="1"/>
  <c r="P45" i="1" l="1"/>
  <c r="P46" i="1"/>
  <c r="P56" i="1"/>
  <c r="P51" i="1"/>
  <c r="P52" i="1"/>
  <c r="P53" i="1"/>
  <c r="P54" i="1"/>
  <c r="P50" i="1"/>
  <c r="P9" i="1"/>
  <c r="P31" i="1"/>
  <c r="P8" i="1"/>
  <c r="P7" i="1"/>
  <c r="P17" i="1"/>
  <c r="P35" i="1"/>
  <c r="P11" i="1"/>
  <c r="P24" i="1"/>
  <c r="P26" i="1"/>
  <c r="P38" i="1"/>
  <c r="P12" i="1"/>
  <c r="P21" i="1"/>
  <c r="P10" i="1"/>
  <c r="P15" i="1"/>
  <c r="P4" i="1"/>
  <c r="P25" i="1"/>
  <c r="P14" i="1"/>
  <c r="P19" i="1"/>
  <c r="P20" i="1"/>
  <c r="P23" i="1"/>
  <c r="P29" i="1"/>
  <c r="P30" i="1"/>
  <c r="P18" i="1"/>
  <c r="P33" i="1"/>
  <c r="P37" i="1"/>
  <c r="P13" i="1"/>
  <c r="P22" i="1"/>
  <c r="P28" i="1"/>
  <c r="P34" i="1"/>
  <c r="P32" i="1"/>
  <c r="P16" i="1"/>
  <c r="P5" i="1"/>
  <c r="P6" i="1"/>
  <c r="P3" i="1"/>
  <c r="P55" i="1" l="1"/>
  <c r="P39" i="1"/>
  <c r="F18" i="6" l="1"/>
  <c r="F3" i="1" l="1"/>
  <c r="F4" i="1"/>
  <c r="D73" i="6" l="1"/>
  <c r="F79" i="6" l="1"/>
  <c r="E39" i="1" l="1"/>
  <c r="F56"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55" i="1" l="1"/>
  <c r="D55" i="1"/>
  <c r="C55" i="1"/>
  <c r="B55" i="1"/>
  <c r="F54" i="1"/>
  <c r="F53" i="1"/>
  <c r="F52" i="1"/>
  <c r="F51" i="1"/>
  <c r="F50" i="1"/>
  <c r="F55" i="1" l="1"/>
  <c r="F24" i="1"/>
  <c r="G56" i="1" l="1"/>
  <c r="G53" i="1"/>
  <c r="G51" i="1"/>
  <c r="G54" i="1"/>
  <c r="G50" i="1"/>
  <c r="G52" i="1"/>
  <c r="F25" i="1"/>
  <c r="F23" i="1"/>
  <c r="F22" i="1"/>
  <c r="F21" i="1"/>
  <c r="F20" i="1"/>
  <c r="F19" i="1"/>
  <c r="F18" i="1"/>
  <c r="F17" i="1"/>
  <c r="F16" i="1"/>
  <c r="F15" i="1"/>
  <c r="F14" i="1"/>
  <c r="F13" i="1"/>
  <c r="F12" i="1"/>
  <c r="F11" i="1"/>
  <c r="F10" i="1"/>
  <c r="F9" i="1"/>
  <c r="F8" i="1"/>
  <c r="F7" i="1"/>
  <c r="F6" i="1"/>
  <c r="F5"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G39" i="1" l="1"/>
  <c r="D85" i="6" l="1"/>
  <c r="E85" i="6"/>
  <c r="C85" i="6"/>
  <c r="B10" i="2"/>
  <c r="B11" i="2"/>
  <c r="B12" i="2"/>
  <c r="B13" i="2"/>
  <c r="B14" i="2"/>
  <c r="B9" i="2"/>
  <c r="C3" i="2"/>
  <c r="D3" i="2"/>
  <c r="E3" i="2"/>
  <c r="C4" i="2"/>
  <c r="D4" i="2"/>
  <c r="E4" i="2"/>
  <c r="C5" i="2"/>
  <c r="D5" i="2"/>
  <c r="E5" i="2"/>
  <c r="B4" i="2"/>
  <c r="B5" i="2"/>
  <c r="B3" i="2"/>
  <c r="B85" i="6" l="1"/>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F85" i="6" l="1"/>
  <c r="F49" i="6"/>
  <c r="G47" i="6" s="1"/>
  <c r="F65" i="6"/>
  <c r="G65" i="6" s="1"/>
  <c r="F73" i="6"/>
  <c r="G68" i="6" s="1"/>
  <c r="F57" i="6"/>
  <c r="G55" i="6" s="1"/>
  <c r="G84" i="6" l="1"/>
  <c r="G79" i="6"/>
  <c r="G72" i="6"/>
  <c r="G73" i="6"/>
  <c r="G74" i="6"/>
  <c r="G70" i="6"/>
  <c r="G71" i="6"/>
  <c r="G69" i="6"/>
  <c r="G83" i="6"/>
  <c r="G81" i="6"/>
  <c r="G78" i="6"/>
  <c r="G82" i="6"/>
  <c r="G80" i="6"/>
  <c r="G53" i="6"/>
  <c r="G54" i="6"/>
  <c r="G52" i="6"/>
  <c r="G62" i="6"/>
  <c r="G63" i="6"/>
  <c r="G56" i="6"/>
  <c r="G46" i="6"/>
  <c r="G64" i="6"/>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5" i="1"/>
  <c r="F46" i="1"/>
  <c r="F44" i="1"/>
  <c r="C47" i="1"/>
  <c r="D47" i="1"/>
  <c r="E47" i="1"/>
  <c r="B47" i="1"/>
  <c r="D6" i="2" l="1"/>
  <c r="F47" i="1"/>
  <c r="F12" i="2"/>
  <c r="F5" i="2"/>
  <c r="E6" i="2"/>
  <c r="E15" i="2"/>
  <c r="B6" i="2"/>
  <c r="C6" i="2"/>
  <c r="D15" i="2"/>
  <c r="C15" i="2"/>
  <c r="F14" i="2"/>
  <c r="F10" i="2"/>
  <c r="F11" i="2"/>
  <c r="F4" i="2"/>
  <c r="F9" i="2"/>
  <c r="F13" i="2"/>
  <c r="F3" i="2"/>
  <c r="B15" i="2"/>
  <c r="F22" i="2"/>
  <c r="G21" i="2" s="1"/>
  <c r="F31" i="2"/>
  <c r="G26" i="2" s="1"/>
  <c r="F47" i="2"/>
  <c r="F38" i="2"/>
  <c r="G35" i="2" s="1"/>
  <c r="P47" i="1" l="1"/>
  <c r="G44" i="1"/>
  <c r="G46" i="1"/>
  <c r="G45" i="1"/>
  <c r="G20" i="2"/>
  <c r="G27" i="2"/>
  <c r="G19" i="2"/>
  <c r="G29" i="2"/>
  <c r="G25" i="2"/>
  <c r="G30" i="2"/>
  <c r="G28" i="2"/>
  <c r="G44" i="2"/>
  <c r="G43" i="2"/>
  <c r="G41" i="2"/>
  <c r="G42" i="2"/>
  <c r="G45" i="2"/>
  <c r="G46" i="2"/>
  <c r="G37" i="2"/>
  <c r="G36" i="2"/>
  <c r="F15" i="2"/>
  <c r="G14" i="2" s="1"/>
  <c r="F6" i="2"/>
  <c r="G47" i="1" l="1"/>
  <c r="G22" i="2"/>
  <c r="G31" i="2"/>
  <c r="G47" i="2"/>
  <c r="G38" i="2"/>
  <c r="G9" i="2"/>
  <c r="G10" i="2"/>
  <c r="G13" i="2"/>
  <c r="G6" i="2"/>
  <c r="G5" i="2"/>
  <c r="G15" i="2"/>
  <c r="G12" i="2"/>
  <c r="G4" i="2"/>
  <c r="G3" i="2"/>
  <c r="G11" i="2"/>
</calcChain>
</file>

<file path=xl/sharedStrings.xml><?xml version="1.0" encoding="utf-8"?>
<sst xmlns="http://schemas.openxmlformats.org/spreadsheetml/2006/main" count="549" uniqueCount="127">
  <si>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</si>
  <si>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</si>
  <si>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</si>
  <si>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</si>
  <si>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</si>
  <si>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</si>
  <si>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</si>
  <si>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</si>
  <si>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</si>
  <si>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</si>
  <si>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</si>
  <si>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</si>
  <si>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</si>
  <si>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</si>
  <si>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</si>
  <si>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</si>
  <si>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</si>
  <si>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</si>
  <si>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</si>
  <si>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</si>
  <si>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</si>
  <si>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</si>
  <si>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</si>
  <si>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</si>
  <si>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</si>
  <si>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</si>
  <si>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</si>
  <si>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</si>
  <si>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</si>
  <si>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</si>
  <si>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Hispanic</t>
  </si>
  <si>
    <t>* More than one charge may be connected to an arrest.</t>
  </si>
  <si>
    <t>Citations Issued</t>
  </si>
  <si>
    <t>Warnings Issued</t>
  </si>
  <si>
    <t>Types of Force Used By Officers</t>
  </si>
  <si>
    <t>Force</t>
  </si>
  <si>
    <t>Taser Deployment</t>
  </si>
  <si>
    <t>OC (i.e. Pepper) Spray Deployment</t>
  </si>
  <si>
    <t>Baton Strike</t>
  </si>
  <si>
    <t>Citizen- Sex</t>
  </si>
  <si>
    <t>Citizen- Race</t>
  </si>
  <si>
    <t>Decentralization/Takedown (e.g. officer pushing or pulling a subject to the ground)</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</si>
  <si>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</si>
  <si>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</si>
  <si>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</si>
  <si>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</si>
  <si>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</si>
  <si>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</si>
  <si>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</si>
  <si>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</si>
  <si>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</si>
  <si>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</si>
  <si>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</si>
  <si>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</si>
  <si>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</si>
  <si>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</si>
  <si>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</si>
  <si>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</si>
  <si>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All Traffic Stops</t>
  </si>
  <si>
    <t>Suspect- Sex</t>
  </si>
  <si>
    <t>Suspect- Race</t>
  </si>
  <si>
    <t>Victim- Sex</t>
  </si>
  <si>
    <t>Victim- Race</t>
  </si>
  <si>
    <t>District</t>
  </si>
  <si>
    <t>Incident Based Reporting (IBR) Offenses</t>
  </si>
  <si>
    <t>Caucasian</t>
  </si>
  <si>
    <t>Firearm Discharged to Put Down a Sick or Suffering Animal</t>
  </si>
  <si>
    <t>Firearm Discharged Toward Suspect</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</si>
  <si>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</si>
  <si>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</si>
  <si>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</si>
  <si>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</si>
  <si>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</si>
  <si>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</si>
  <si>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</si>
  <si>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</si>
  <si>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</si>
  <si>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</si>
  <si>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</si>
  <si>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</si>
  <si>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</si>
  <si>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</si>
  <si>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</si>
  <si>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</si>
  <si>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</si>
  <si>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</si>
  <si>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</si>
  <si>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</si>
  <si>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</si>
  <si>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</si>
  <si>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</si>
  <si>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</si>
  <si>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</si>
  <si>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</si>
  <si>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</si>
  <si>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</si>
  <si>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</si>
  <si>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</si>
  <si>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</si>
  <si>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</si>
  <si>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</si>
  <si>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</si>
  <si>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</si>
  <si>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</si>
  <si>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</si>
  <si>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</si>
  <si>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</si>
  <si>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</si>
  <si>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</si>
  <si>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</si>
  <si>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</si>
  <si>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</si>
  <si>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</si>
  <si>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</si>
  <si>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1st Detail (7am-3pm)</t>
  </si>
  <si>
    <t>Negligent Manslaughter</t>
  </si>
  <si>
    <t>Active Counter Measures (e.g. officer striking a subject with hand, forearm, foot or knee)</t>
  </si>
  <si>
    <t>IBR Arrest Charges - On-View Arrest</t>
  </si>
  <si>
    <t>IBR Arrest Charges - Summoned/Cited</t>
  </si>
  <si>
    <t xml:space="preserve">MPD is comprised of men and women who represent many different racial groups and is generally reflective of the general Madison population.  For 2024, MPD employed 77% Caucasian officers and 23% minority officers. MPD officers who used force, broken down by quarter, were:
</t>
  </si>
  <si>
    <t xml:space="preserve">For 2024, MPD is comprised of 71% male officers as compared to 29% female officers.  MPD employed about 2.5 times the number of women than the national average of 12%.  The MPD officers who used force, broken down quarterly, were:
</t>
  </si>
  <si>
    <t>Due to the dynamic nature of data, this information is a snapshot in time as of the creation of this report. The processing of additional records and corrections will be reflected in updates to existing and future sections of this report.   Data generated on: 10/21/2024</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</si>
  <si>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2024, Madison Police Department responded to 34,188 calls for service resulting in 6,531 IBR offenses.
In the second quarter 2024, Madison Police Department responded to 38,202 calls for service resulting in 6,572 IBR offenses.
In the third quarter 2024, Madison Police Department responded to 40,532 calls for service resulting in   6,892 IBR offenses.
In the fourth quarter 2024, Madison Police Department responded to xx,xxx calls for service resulting in x,xxx IBR offenses.</t>
  </si>
  <si>
    <t xml:space="preserve">From July 1st through September 30th of 2024, Madison Police Officers responded to 40,532  calls for service.  In that time, there were 77 citizen contacts in which officers used recordable force* during their encounter.  This means that in the 3rd quarter, MPD officers used recordable force 0.19% of the time when engaging with our citizens.  Each of these force incidents documented by officers was reviewed for compliance with MPD standard operating procedures.
</t>
  </si>
  <si>
    <t>3rd Detail (3pm-11pm)</t>
  </si>
  <si>
    <t>5th Detail (11pm-7am)</t>
  </si>
  <si>
    <t>Due to the dynamic nature of data, this information is a snapshot in time as of the creation of this report. The processing of additional records and corrections will be reflected in updates to existing and future sections of this report.   Data generated on: 10/23/2024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</si>
</sst>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1"/>
      <name val="Calibri"/>
      <family val="2"/>
      <scheme val="minor"/>
    </font>
    <font>
      <sz val="11"/>
      <color theme="0"/>
      <name val="Calibri"/>
      <family val="2"/>
      <scheme val="minor"/>
    </font>
    <font>
      <sz val="10"/>
      <name val="Calibri"/>
      <family val="2"/>
      <scheme val="minor"/>
    </font>
    <font>
      <b/>
      <sz val="11"/>
      <color theme="1"/>
      <name val="Calibri"/>
      <scheme val="minor"/>
    </font>
  </fonts>
  <fills count="12">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34">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5" fillId="0" borderId="0" xfId="0" applyFont="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10" fillId="0" borderId="0" xfId="1" applyNumberFormat="1" applyFont="1" applyBorder="1" applyAlignment="1">
      <alignment horizontal="center"/>
    </xf>
    <xf numFmtId="164" fontId="0" fillId="0" borderId="0" xfId="1" applyNumberFormat="1" applyFont="1" applyBorder="1" applyAlignment="1">
      <alignment horizontal="center"/>
    </xf>
    <xf numFmtId="0" fontId="11" fillId="10" borderId="0" xfId="0" applyFont="1" applyFill="1"/>
    <xf numFmtId="0" fontId="11"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3" fillId="0" borderId="0" xfId="0" applyFont="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3" xfId="0" applyFont="1" applyBorder="1" applyAlignment="1">
      <alignment horizontal="center"/>
    </xf>
    <xf numFmtId="0" fontId="0" fillId="0" borderId="0" xfId="0"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2" fillId="11" borderId="14" xfId="0" applyFont="1" applyFill="1" applyBorder="1" applyAlignment="1">
      <alignment horizontal="left" wrapText="1"/>
    </xf>
    <xf numFmtId="0" fontId="12" fillId="11" borderId="15" xfId="0" applyFont="1" applyFill="1" applyBorder="1" applyAlignment="1">
      <alignment horizontal="left" wrapText="1"/>
    </xf>
    <xf numFmtId="0" fontId="12" fillId="11" borderId="16" xfId="0" applyFont="1" applyFill="1" applyBorder="1" applyAlignment="1">
      <alignment horizontal="left" wrapText="1"/>
    </xf>
    <xf numFmtId="0" fontId="2" fillId="0" borderId="5" xfId="0" applyFont="1" applyBorder="1" applyAlignment="1">
      <alignment horizontal="center"/>
    </xf>
    <xf numFmtId="0" fontId="12" fillId="11" borderId="29" xfId="0" applyFont="1" applyFill="1" applyBorder="1" applyAlignment="1">
      <alignment horizontal="center" wrapText="1"/>
    </xf>
    <xf numFmtId="0" fontId="12" fillId="11" borderId="5" xfId="0" applyFont="1" applyFill="1" applyBorder="1" applyAlignment="1">
      <alignment horizontal="center" wrapText="1"/>
    </xf>
    <xf numFmtId="0" fontId="12" fillId="11" borderId="30" xfId="0" applyFont="1" applyFill="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22"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22"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8" xfId="0" applyFont="1" applyBorder="1" applyAlignment="1">
      <alignment horizontal="center" vertical="center" wrapText="1"/>
    </xf>
    <xf numFmtId="0" fontId="6" fillId="0" borderId="17" xfId="2" applyBorder="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6" fillId="0" borderId="25" xfId="2" applyBorder="1" applyAlignment="1" applyProtection="1">
      <alignment horizontal="center"/>
    </xf>
  </cellXfs>
  <cellStyles count="4">
    <cellStyle name="Hyperlink" xfId="2" builtinId="8"/>
    <cellStyle name="Normal" xfId="0" builtinId="0"/>
    <cellStyle name="Normal 2" xfId="3" xr:uid="{00000000-0005-0000-0000-000002000000}"/>
    <cellStyle name="Percent" xfId="1" builtinId="5"/>
  </cellStyles>
  <dxfs count="228">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rgb="FF000000"/>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none"/>
      </font>
      <fill>
        <patternFill patternType="none">
          <fgColor rgb="FF000000"/>
          <bgColor rgb="FFFFFFFF"/>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rgb="FF000000"/>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10</xdr:col>
      <xdr:colOff>0</xdr:colOff>
      <xdr:row>49</xdr:row>
      <xdr:rowOff>85725</xdr:rowOff>
    </xdr:from>
    <xdr:ext cx="184731" cy="264560"/>
    <xdr:sp macro="" textlink="">
      <xdr:nvSpPr>
        <xdr:cNvPr id="3" name="TextBox 2">
          <a:extLst>
            <a:ext uri="{FF2B5EF4-FFF2-40B4-BE49-F238E27FC236}">
              <a16:creationId xmlns:a16="http://schemas.microsoft.com/office/drawing/2014/main" id="{85D9EFF5-DAF4-4DCC-8128-038CAB3B3B35}"/>
            </a:ext>
          </a:extLst>
        </xdr:cNvPr>
        <xdr:cNvSpPr txBox="1"/>
      </xdr:nvSpPr>
      <xdr:spPr>
        <a:xfrm>
          <a:off x="7705725"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27" dataDxfId="226">
  <tableColumns count="7">
    <tableColumn id="1" xr3:uid="{00000000-0010-0000-0000-000001000000}" name="Suspect- Sex"/>
    <tableColumn id="2" xr3:uid="{00000000-0010-0000-0000-000002000000}" name="Q1" dataDxfId="225"/>
    <tableColumn id="3" xr3:uid="{00000000-0010-0000-0000-000003000000}" name="Q2" dataDxfId="224"/>
    <tableColumn id="4" xr3:uid="{00000000-0010-0000-0000-000004000000}" name="Q3" dataDxfId="223"/>
    <tableColumn id="5" xr3:uid="{00000000-0010-0000-0000-000005000000}" name="Q4" dataDxfId="222"/>
    <tableColumn id="6" xr3:uid="{00000000-0010-0000-0000-000006000000}" name="Total" dataDxfId="221"/>
    <tableColumn id="7" xr3:uid="{00000000-0010-0000-0000-000007000000}" name="%" dataDxfId="220"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J2:P39" totalsRowShown="0" headerRowDxfId="149" dataDxfId="147" headerRowBorderDxfId="148" tableBorderDxfId="146">
  <tableColumns count="7">
    <tableColumn id="1" xr3:uid="{B50DDF28-AD56-49AF-ADA0-529F1AF6D7AD}" name="Group A Offenses"/>
    <tableColumn id="2" xr3:uid="{152FDB12-CC3B-402B-BD34-7CAA6C8C1677}" name="Q1" dataDxfId="145"/>
    <tableColumn id="3" xr3:uid="{28AF13FA-0768-4E7C-8998-FEA0C06F058E}" name="Q2" dataDxfId="144"/>
    <tableColumn id="4" xr3:uid="{4D039A2C-E896-41CA-ABA8-F7D102872CD5}" name="Q3" dataDxfId="143"/>
    <tableColumn id="5" xr3:uid="{940A00C8-A9AF-401B-9F4C-D5455FD476AD}" name="Q4" dataDxfId="142"/>
    <tableColumn id="6" xr3:uid="{26ECDBB7-726C-427C-B79D-F7F1EC329CAC}" name="Total" dataDxfId="141"/>
    <tableColumn id="7" xr3:uid="{F7F0E793-4734-4C24-B8B3-5686872438D9}" name="%" dataDxfId="140"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J49:P56" totalsRowShown="0" headerRowDxfId="139" dataDxfId="137" headerRowBorderDxfId="138" tableBorderDxfId="136">
  <tableColumns count="7">
    <tableColumn id="1" xr3:uid="{D46EC24B-6A51-48E1-A900-1F2D6E92155F}" name="Race"/>
    <tableColumn id="2" xr3:uid="{1254CC6A-6351-4497-8076-B26D9A898FBF}" name="Q1" dataDxfId="135"/>
    <tableColumn id="3" xr3:uid="{114AD5E1-8259-42C5-BFF5-E77F5239D6A3}" name="Q2" dataDxfId="134"/>
    <tableColumn id="4" xr3:uid="{0FFF424C-2059-46FA-A796-7C49830A6FE9}" name="Q3" dataDxfId="133"/>
    <tableColumn id="5" xr3:uid="{C1334219-AF7E-42F1-AF45-E1E9832E18E5}" name="Q4" dataDxfId="132"/>
    <tableColumn id="6" xr3:uid="{3ECFA436-0223-4153-BFF9-490E9A4F43EE}" name="Total" dataDxfId="131"/>
    <tableColumn id="7" xr3:uid="{9F77A596-AB9E-498C-885D-82AF070B5151}" name="%" dataDxfId="130"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J43:P47" totalsRowShown="0" headerRowDxfId="129" headerRowBorderDxfId="128" tableBorderDxfId="127">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5BB6F31-2A37-4C8E-9EEB-1AE94372D240}" name="Table1113252416" displayName="Table1113252416" ref="C48:I51" totalsRowShown="0" headerRowDxfId="78" dataDxfId="77">
  <tableColumns count="7">
    <tableColumn id="1" xr3:uid="{D4BD59F9-781A-44E7-9CBC-96EAFAFF356E}" name="Officer*- Sex"/>
    <tableColumn id="2" xr3:uid="{844BB038-2AE8-42BC-9D63-6F22A18056D7}" name="Q1" dataDxfId="76"/>
    <tableColumn id="3" xr3:uid="{C732365D-87E3-4193-A1B4-92FCE5A7DFBC}" name="Q2" dataDxfId="75"/>
    <tableColumn id="4" xr3:uid="{AB9102F6-FC08-477B-9141-37F28065CA27}" name="Q3" dataDxfId="74"/>
    <tableColumn id="5" xr3:uid="{F7393FD9-BA97-4AA3-AA2E-78F7C4F3DB2C}" name="Q4" dataDxfId="73"/>
    <tableColumn id="6" xr3:uid="{23DA0713-32DA-41CC-8C2E-B670A656F9EB}" name="Total" dataDxfId="72"/>
    <tableColumn id="7" xr3:uid="{C054DE45-6A60-4CCC-8D09-BD43B7160089}" name="%" dataDxfId="71" dataCellStyle="Percent">
      <calculatedColumnFormula>H49/$H$51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19" dataDxfId="218">
  <tableColumns count="7">
    <tableColumn id="1" xr3:uid="{00000000-0010-0000-0100-000001000000}" name="Suspect- Race"/>
    <tableColumn id="2" xr3:uid="{00000000-0010-0000-0100-000002000000}" name="Q1" dataDxfId="217"/>
    <tableColumn id="3" xr3:uid="{00000000-0010-0000-0100-000003000000}" name="Q2" dataDxfId="216"/>
    <tableColumn id="4" xr3:uid="{00000000-0010-0000-0100-000004000000}" name="Q3" dataDxfId="215"/>
    <tableColumn id="5" xr3:uid="{00000000-0010-0000-0100-000005000000}" name="Q4" dataDxfId="214"/>
    <tableColumn id="6" xr3:uid="{00000000-0010-0000-0100-000006000000}" name="Total" dataDxfId="213"/>
    <tableColumn id="7" xr3:uid="{00000000-0010-0000-0100-000007000000}" name="%" dataDxfId="212"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9B98A61-89F6-44B2-A2FE-DD26D250ADD1}" name="Table1315263117" displayName="Table1315263117" ref="C58:I65" totalsRowShown="0" headerRowDxfId="70" dataDxfId="69">
  <tableColumns count="7">
    <tableColumn id="1" xr3:uid="{EF622E6D-51B7-4462-9D31-712FA8E597EB}" name="Officer*- Race"/>
    <tableColumn id="2" xr3:uid="{3C974588-E356-4977-8C48-9F055796B74C}" name="Q1" dataDxfId="68"/>
    <tableColumn id="3" xr3:uid="{FCDC7896-1CBB-4146-889B-55F18E211E1D}" name="Q2" dataDxfId="67"/>
    <tableColumn id="4" xr3:uid="{2074442A-24EF-4191-9D65-5042C76EBA64}" name="Q3" dataDxfId="66"/>
    <tableColumn id="5" xr3:uid="{01DAFE71-1A99-4A52-A54B-69245028553E}" name="Q4" dataDxfId="65"/>
    <tableColumn id="6" xr3:uid="{8B1411EB-1379-4938-9BC6-383C2BBF4D04}" name="Total" dataDxfId="64"/>
    <tableColumn id="7" xr3:uid="{D09FCDCD-826D-4F83-9A2E-D2E26FA3512B}" name="%" dataDxfId="63" dataCellStyle="Percent">
      <calculatedColumnFormula>H59/$H$65</calculatedColumnFormula>
    </tableColumn>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E3D0A95-537E-4FD1-9D71-D307322341F4}" name="Table1521273225" displayName="Table1521273225" ref="C15:I27" totalsRowShown="0" headerRowDxfId="62" dataDxfId="61">
  <tableColumns count="7">
    <tableColumn id="1" xr3:uid="{3324374A-B93E-4221-BA73-4B31EAA566CE}" name="Force"/>
    <tableColumn id="2" xr3:uid="{6975B241-A6F2-40DD-8190-3283FC82E04C}" name="Q1" dataDxfId="60"/>
    <tableColumn id="3" xr3:uid="{5EE66429-80D2-4D3E-87BB-FD09BDBD8A57}" name="Q2" dataDxfId="59"/>
    <tableColumn id="4" xr3:uid="{EE28CF4D-E6E9-41CA-98E3-B05B5B178B33}" name="Q3" dataDxfId="58"/>
    <tableColumn id="5" xr3:uid="{3324E55A-8E02-4EA1-AFC6-45977634B33C}" name="Q4" dataDxfId="57"/>
    <tableColumn id="6" xr3:uid="{C83F4BDC-DBD2-4308-9DC3-0CABF5FFAB53}" name="Total" dataDxfId="56"/>
    <tableColumn id="7" xr3:uid="{2C7FFEE8-8FF5-48DE-A6E0-1E1B17F6B367}" name="%" dataDxfId="55" dataCellStyle="Percent">
      <calculatedColumnFormula>Table1521273225[[#This Row],[Total]]/$H$26</calculatedColumnFormula>
    </tableColumn>
  </tableColumns>
  <tableStyleInfo name="TableStyleMedium10"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3101AAE7-F970-4386-9C09-AC799DA20971}" name="Table1722283326" displayName="Table1722283326" ref="C29:I38" totalsRowShown="0" headerRowDxfId="54" dataDxfId="53">
  <tableColumns count="7">
    <tableColumn id="1" xr3:uid="{217808AA-2F7F-445A-84F6-12C9906D3355}" name="District*"/>
    <tableColumn id="2" xr3:uid="{B0561FA1-DDD6-4809-B13D-F99A5AB58B0A}" name="Q1" dataDxfId="52"/>
    <tableColumn id="3" xr3:uid="{51C07077-1870-42E6-98D8-E7F374EF279A}" name="Q2" dataDxfId="51"/>
    <tableColumn id="4" xr3:uid="{88695DB8-7605-4DC0-9F1C-B4D9F34D9494}" name="Q3" dataDxfId="50"/>
    <tableColumn id="5" xr3:uid="{F9FA410B-4424-47EA-A236-CC692CF13986}" name="Q4" dataDxfId="49">
      <calculatedColumnFormula>SUM(G21:G29)</calculatedColumnFormula>
    </tableColumn>
    <tableColumn id="6" xr3:uid="{1D6C35FB-5C58-49E5-9F58-F04937F6AE98}" name="Total" dataDxfId="48"/>
    <tableColumn id="7" xr3:uid="{1864B0E3-4058-48B5-9215-9318E14D85EE}" name="%" dataDxfId="47" dataCellStyle="Percent"/>
  </tableColumns>
  <tableStyleInfo name="TableStyleMedium7"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2219EC3-3353-4D6A-BC68-364CD1640879}" name="Table121923293427" displayName="Table121923293427" ref="C67:I71" totalsRowShown="0" headerRowDxfId="46" dataDxfId="45">
  <tableColumns count="7">
    <tableColumn id="1" xr3:uid="{BC03E191-8E5F-47CA-91B9-050CCFD98835}" name="Citizen- Sex"/>
    <tableColumn id="2" xr3:uid="{341D2A09-89F2-41BA-85AF-D71DF4830053}" name="Q1" dataDxfId="44"/>
    <tableColumn id="3" xr3:uid="{3E11E059-7EA8-45D3-9638-92020EF82B98}" name="Q2" dataDxfId="43"/>
    <tableColumn id="4" xr3:uid="{1685ED30-E396-4FD1-ADA0-B3FC17C264BA}" name="Q3" dataDxfId="42"/>
    <tableColumn id="5" xr3:uid="{3A524822-D0FE-43E2-AB92-8F7F3FF36DFA}" name="Q4" dataDxfId="41"/>
    <tableColumn id="6" xr3:uid="{75396DE2-A3D4-4E48-BAC0-033E13E46EE6}" name="Total" dataDxfId="40"/>
    <tableColumn id="7" xr3:uid="{35082E6F-3D15-44E7-8280-7817249193F3}" name="%" dataDxfId="39" dataCellStyle="Percent">
      <calculatedColumnFormula>H68/$H$71</calculatedColumnFormula>
    </tableColumn>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1C57A18-A15C-4F47-895F-CF8B651A064C}" name="Table142024303528" displayName="Table142024303528" ref="C73:I81" totalsRowShown="0" headerRowDxfId="38" dataDxfId="37">
  <tableColumns count="7">
    <tableColumn id="1" xr3:uid="{4D81EA3D-68E0-4F2E-A116-9EE2C3FD8742}" name="Citizen- Race"/>
    <tableColumn id="2" xr3:uid="{824D84B2-EFFA-418C-A458-A3BDD5F5E00C}" name="Q1" dataDxfId="36"/>
    <tableColumn id="3" xr3:uid="{58A93760-09AE-4663-9E5B-3E17E175C6C5}" name="Q2" dataDxfId="35"/>
    <tableColumn id="4" xr3:uid="{C05E0F34-D8D6-4F01-A5A9-D4D17581D89D}" name="Q3" dataDxfId="34"/>
    <tableColumn id="5" xr3:uid="{F629B6D6-4C4B-4850-BE01-41F366C1D974}" name="Q4" dataDxfId="33">
      <calculatedColumnFormula>SUM(G67:G73)</calculatedColumnFormula>
    </tableColumn>
    <tableColumn id="6" xr3:uid="{DB31CC75-F71C-4061-927D-CA815F8229F7}" name="Total" dataDxfId="32"/>
    <tableColumn id="7" xr3:uid="{631E3A62-163B-4C06-B909-E3D4C39F21A2}" name="%" dataDxfId="31" dataCellStyle="Percent">
      <calculatedColumnFormula>H74/$H$81</calculatedColumnFormula>
    </tableColumn>
  </tableColumns>
  <tableStyleInfo name="TableStyleMedium1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CB8BDB7-067F-4AB4-A289-F578B7790627}" name="Table123629" displayName="Table123629" ref="C93:I141" totalsRowShown="0" headerRowDxfId="30">
  <tableColumns count="7">
    <tableColumn id="2" xr3:uid="{811AF31A-826B-43D1-A6A3-F3C6C59F12A7}" name="Citizen Race"/>
    <tableColumn id="3" xr3:uid="{C9572752-1A36-4FCD-89FD-3F22E304D65B}" name="Q1" dataDxfId="29"/>
    <tableColumn id="4" xr3:uid="{EEAC15A6-0E11-468B-92BB-0E276AA8D284}" name="Q2"/>
    <tableColumn id="5" xr3:uid="{06A56B74-6290-4370-BB4E-149F3255E4EA}" name="Q3"/>
    <tableColumn id="6" xr3:uid="{7AEF6560-0917-4F92-92C9-31A96EE6ED34}" name="Q4"/>
    <tableColumn id="7" xr3:uid="{44460C15-9750-4DC6-9006-776737552E44}" name="Total" dataDxfId="28"/>
    <tableColumn id="8" xr3:uid="{7CDE00D3-F8D3-4B37-B282-26C4EC1EADE4}" name="%" dataDxfId="27" dataCellStyle="Percent">
      <calculatedColumnFormula>H94/$H$141</calculatedColumnFormula>
    </tableColumn>
  </tableColumns>
  <tableStyleInfo name="TableStyleMedium1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CC02C9C-B9F3-46CF-B6B2-098A6B3B19EB}" name="Table153730" displayName="Table153730" ref="C83:I88" totalsRowShown="0" headerRowDxfId="26" dataDxfId="25" tableBorderDxfId="24">
  <tableColumns count="7">
    <tableColumn id="1" xr3:uid="{BA19DD5C-D2C3-4C9F-AD66-9074AE44A9C6}" name="Other Influencing Factors" dataDxfId="23"/>
    <tableColumn id="2" xr3:uid="{792B7518-7BB3-40FC-B3DB-2212BAC43967}" name="Q1" dataDxfId="22"/>
    <tableColumn id="3" xr3:uid="{B1DE7AA9-A7D8-4A5E-91A5-DABB8B5470DA}" name="Q2" dataDxfId="21"/>
    <tableColumn id="4" xr3:uid="{3009FF2D-94B7-4065-BE4E-89A33C104EA2}" name="Q3" dataDxfId="20"/>
    <tableColumn id="5" xr3:uid="{55EBF197-57F8-4E67-92F7-D022A35B88C6}" name="Q4" dataDxfId="19"/>
    <tableColumn id="6" xr3:uid="{BE703F6F-502C-4250-A64C-7178103E5E17}" name="Total" dataDxfId="18">
      <calculatedColumnFormula>SUM(D84:G84)</calculatedColumnFormula>
    </tableColumn>
    <tableColumn id="7" xr3:uid="{AF128E86-223B-4978-AFCA-40639398C081}" name="%" dataDxfId="17" dataCellStyle="Percent">
      <calculatedColumnFormula>H84/$H$88</calculatedColumnFormula>
    </tableColumn>
  </tableColumns>
  <tableStyleInfo name="TableStyleMedium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6148F7D-69A4-48AF-A936-127F9D3CAEDC}" name="Table938" displayName="Table938" ref="C9:I12" totalsRowShown="0" headerRowDxfId="16" dataDxfId="15">
  <autoFilter ref="C9:I12" xr:uid="{E6148F7D-69A4-48AF-A936-127F9D3CAEDC}"/>
  <tableColumns count="7">
    <tableColumn id="1" xr3:uid="{99D05B81-DAC2-4446-914D-7DE6CDF3AEE1}" name="Description" dataDxfId="14"/>
    <tableColumn id="2" xr3:uid="{8BC819EC-4193-463E-AC84-695A1B976334}" name="Q1" dataDxfId="13"/>
    <tableColumn id="3" xr3:uid="{E5718CF4-E72A-405C-A49C-EA5082AB07AD}" name="Q2" dataDxfId="12"/>
    <tableColumn id="4" xr3:uid="{F809D0FD-A497-47FA-9848-4D2137DC3311}" name="Q3" dataDxfId="11"/>
    <tableColumn id="5" xr3:uid="{66974556-C182-4FDC-847C-1714DECC5885}" name="Q4" dataDxfId="10"/>
    <tableColumn id="6" xr3:uid="{0CF938E8-5BF8-428C-8552-01C899987C14}" name="Total" dataDxfId="9">
      <calculatedColumnFormula>SUM(Table938[[#This Row],[Q1]:[Q4]])</calculatedColumnFormula>
    </tableColumn>
    <tableColumn id="7" xr3:uid="{9641C912-F00F-457B-882D-161A6614BC66}" name=" " dataDxfId="8"/>
  </tableColumns>
  <tableStyleInfo name="TableStyleMedium8"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50F6B662-A02E-431C-B763-383D92454870}" name="Table239" displayName="Table239" ref="C40:I44" totalsRowShown="0" tableBorderDxfId="7">
  <autoFilter ref="C40:I44" xr:uid="{50F6B662-A02E-431C-B763-383D92454870}"/>
  <tableColumns count="7">
    <tableColumn id="1" xr3:uid="{CAD63FF7-E391-491C-A771-09FC51593811}" name="Time of Day/Patrol Shift" dataDxfId="6"/>
    <tableColumn id="2" xr3:uid="{FC9016AB-EB30-4695-A454-96F1132FEA69}" name="Q1" dataDxfId="5"/>
    <tableColumn id="3" xr3:uid="{6D940237-3BE2-4E84-AE49-737E05880750}" name="Q2" dataDxfId="4"/>
    <tableColumn id="4" xr3:uid="{3DF5F956-750C-41BF-B780-377DB85CA150}" name="Q3" dataDxfId="3"/>
    <tableColumn id="5" xr3:uid="{4D5256A0-7018-44BF-A3A6-00EE95349360}" name="Q4" dataDxfId="2"/>
    <tableColumn id="6" xr3:uid="{4FC92046-6388-49A9-B487-E93677005E56}" name="Total" dataDxfId="1"/>
    <tableColumn id="7" xr3:uid="{4779F8A1-E331-492C-978A-107A0535F687}" name="%" dataDxfId="0" dataCellStyle="Percent">
      <calculatedColumnFormula>Table239[[#This Row],[Total]]/H42</calculatedColumnFormula>
    </tableColumn>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11" dataDxfId="210">
  <tableColumns count="7">
    <tableColumn id="1" xr3:uid="{00000000-0010-0000-0200-000001000000}" name="Group A Offenses" totalsRowDxfId="209"/>
    <tableColumn id="2" xr3:uid="{00000000-0010-0000-0200-000002000000}" name="Q1" dataDxfId="208" totalsRowDxfId="207"/>
    <tableColumn id="3" xr3:uid="{00000000-0010-0000-0200-000003000000}" name="Q2" dataDxfId="206" totalsRowDxfId="205"/>
    <tableColumn id="4" xr3:uid="{00000000-0010-0000-0200-000004000000}" name="Q3" dataDxfId="204" totalsRowDxfId="203"/>
    <tableColumn id="5" xr3:uid="{00000000-0010-0000-0200-000005000000}" name="Q4" dataDxfId="202" totalsRowDxfId="201"/>
    <tableColumn id="6" xr3:uid="{00000000-0010-0000-0200-000006000000}" name="Total" dataDxfId="200" totalsRowDxfId="199"/>
    <tableColumn id="7" xr3:uid="{00000000-0010-0000-0200-000007000000}" name="%" dataDxfId="198" totalsRowDxfId="197" dataCellStyle="Percent"/>
  </tableColumns>
  <tableStyleInfo name="TableStyleMedium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196" dataDxfId="195">
  <tableColumns count="7">
    <tableColumn id="1" xr3:uid="{00000000-0010-0000-0300-000001000000}" name="District"/>
    <tableColumn id="2" xr3:uid="{00000000-0010-0000-0300-000002000000}" name="Q1" dataDxfId="194"/>
    <tableColumn id="3" xr3:uid="{00000000-0010-0000-0300-000003000000}" name="Q2" dataDxfId="193"/>
    <tableColumn id="4" xr3:uid="{00000000-0010-0000-0300-000004000000}" name="Q3" dataDxfId="192"/>
    <tableColumn id="5" xr3:uid="{00000000-0010-0000-0300-000005000000}" name="Q4" dataDxfId="191"/>
    <tableColumn id="6" xr3:uid="{00000000-0010-0000-0300-000006000000}" name="Total" dataDxfId="190"/>
    <tableColumn id="7" xr3:uid="{00000000-0010-0000-0300-000007000000}" name="%" dataDxfId="189"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188" dataDxfId="187">
  <tableColumns count="7">
    <tableColumn id="1" xr3:uid="{00000000-0010-0000-0400-000001000000}" name="Victim- Sex"/>
    <tableColumn id="2" xr3:uid="{00000000-0010-0000-0400-000002000000}" name="Q1" dataDxfId="186"/>
    <tableColumn id="3" xr3:uid="{00000000-0010-0000-0400-000003000000}" name="Q2" dataDxfId="185"/>
    <tableColumn id="4" xr3:uid="{00000000-0010-0000-0400-000004000000}" name="Q3" dataDxfId="184"/>
    <tableColumn id="5" xr3:uid="{00000000-0010-0000-0400-000005000000}" name="Q4" dataDxfId="183"/>
    <tableColumn id="6" xr3:uid="{00000000-0010-0000-0400-000006000000}" name="Total" dataDxfId="182"/>
    <tableColumn id="7" xr3:uid="{00000000-0010-0000-0400-000007000000}" name="%" dataDxfId="181"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180" dataDxfId="179">
  <tableColumns count="7">
    <tableColumn id="1" xr3:uid="{00000000-0010-0000-0500-000001000000}" name="Victim- Race"/>
    <tableColumn id="2" xr3:uid="{00000000-0010-0000-0500-000002000000}" name="Q1" dataDxfId="178"/>
    <tableColumn id="3" xr3:uid="{00000000-0010-0000-0500-000003000000}" name="Q2" dataDxfId="177"/>
    <tableColumn id="4" xr3:uid="{00000000-0010-0000-0500-000004000000}" name="Q3" dataDxfId="176"/>
    <tableColumn id="5" xr3:uid="{00000000-0010-0000-0500-000005000000}" name="Q4" dataDxfId="175"/>
    <tableColumn id="6" xr3:uid="{00000000-0010-0000-0500-000006000000}" name="Total" dataDxfId="174"/>
    <tableColumn id="7" xr3:uid="{00000000-0010-0000-0500-000007000000}" name="%" dataDxfId="173"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3:G47" totalsRowShown="0" headerRowDxfId="172" headerRowBorderDxfId="171" tableBorderDxfId="170">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169" dataDxfId="167" headerRowBorderDxfId="168" tableBorderDxfId="166">
  <tableColumns count="7">
    <tableColumn id="1" xr3:uid="{00000000-0010-0000-0700-000001000000}" name="Group A Offenses"/>
    <tableColumn id="2" xr3:uid="{00000000-0010-0000-0700-000002000000}" name="Q1" dataDxfId="165"/>
    <tableColumn id="3" xr3:uid="{00000000-0010-0000-0700-000003000000}" name="Q2" dataDxfId="164"/>
    <tableColumn id="4" xr3:uid="{00000000-0010-0000-0700-000004000000}" name="Q3" dataDxfId="163"/>
    <tableColumn id="5" xr3:uid="{00000000-0010-0000-0700-000005000000}" name="Q4" dataDxfId="162"/>
    <tableColumn id="6" xr3:uid="{00000000-0010-0000-0700-000006000000}" name="Total" dataDxfId="161"/>
    <tableColumn id="7" xr3:uid="{00000000-0010-0000-0700-000007000000}" name="%" dataDxfId="160"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49:G56" totalsRowShown="0" headerRowDxfId="159" dataDxfId="157" headerRowBorderDxfId="158" tableBorderDxfId="156">
  <tableColumns count="7">
    <tableColumn id="1" xr3:uid="{00000000-0010-0000-0800-000001000000}" name="Race"/>
    <tableColumn id="2" xr3:uid="{00000000-0010-0000-0800-000002000000}" name="Q1" dataDxfId="155"/>
    <tableColumn id="3" xr3:uid="{00000000-0010-0000-0800-000003000000}" name="Q2" dataDxfId="154"/>
    <tableColumn id="4" xr3:uid="{00000000-0010-0000-0800-000004000000}" name="Q3" dataDxfId="153"/>
    <tableColumn id="5" xr3:uid="{00000000-0010-0000-0800-000005000000}" name="Q4" dataDxfId="152"/>
    <tableColumn id="6" xr3:uid="{00000000-0010-0000-0800-000006000000}" name="Total" dataDxfId="151"/>
    <tableColumn id="7" xr3:uid="{00000000-0010-0000-0800-000007000000}" name="%" dataDxfId="15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4.xml"/><Relationship Id="rId7" Type="http://schemas.openxmlformats.org/officeDocument/2006/relationships/table" Target="../tables/table18.xml"/><Relationship Id="rId2" Type="http://schemas.openxmlformats.org/officeDocument/2006/relationships/table" Target="../tables/table13.xml"/><Relationship Id="rId1" Type="http://schemas.openxmlformats.org/officeDocument/2006/relationships/printerSettings" Target="../printerSettings/printerSettings3.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2.xml"/><Relationship Id="rId13" Type="http://schemas.openxmlformats.org/officeDocument/2006/relationships/table" Target="../tables/table27.xml"/><Relationship Id="rId3" Type="http://schemas.openxmlformats.org/officeDocument/2006/relationships/printerSettings" Target="../printerSettings/printerSettings4.bin"/><Relationship Id="rId7" Type="http://schemas.openxmlformats.org/officeDocument/2006/relationships/table" Target="../tables/table21.xml"/><Relationship Id="rId12" Type="http://schemas.openxmlformats.org/officeDocument/2006/relationships/table" Target="../tables/table26.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0.xml"/><Relationship Id="rId11" Type="http://schemas.openxmlformats.org/officeDocument/2006/relationships/table" Target="../tables/table25.xml"/><Relationship Id="rId5" Type="http://schemas.openxmlformats.org/officeDocument/2006/relationships/table" Target="../tables/table19.xml"/><Relationship Id="rId10" Type="http://schemas.openxmlformats.org/officeDocument/2006/relationships/table" Target="../tables/table24.xml"/><Relationship Id="rId4" Type="http://schemas.openxmlformats.org/officeDocument/2006/relationships/drawing" Target="../drawings/drawing1.xml"/><Relationship Id="rId9" Type="http://schemas.openxmlformats.org/officeDocument/2006/relationships/table" Target="../tables/table23.xml"/><Relationship Id="rId14" Type="http://schemas.openxmlformats.org/officeDocument/2006/relationships/table" Target="../tables/table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tabSelected="1" workbookViewId="0">
      <selection activeCell="O62" sqref="O62"/>
    </sheetView>
  </sheetViews>
  <sheetFormatPr defaultColWidth="9.140625" defaultRowHeight="15" x14ac:dyDescent="0.25"/>
  <cols>
    <col min="1" max="1" width="35.28515625" bestFit="1" customWidth="1"/>
  </cols>
  <sheetData>
    <row r="1" spans="1:7" ht="395.25" customHeight="1" x14ac:dyDescent="0.25">
      <c r="A1" s="66" t="s">
        <v>122</v>
      </c>
      <c r="B1" s="67"/>
      <c r="C1" s="67"/>
      <c r="D1" s="67"/>
      <c r="E1" s="67"/>
      <c r="F1" s="67"/>
      <c r="G1" s="68"/>
    </row>
    <row r="2" spans="1:7" x14ac:dyDescent="0.25">
      <c r="A2" s="69"/>
      <c r="B2" s="69"/>
      <c r="C2" s="69"/>
      <c r="D2" s="69"/>
      <c r="E2" s="69"/>
      <c r="F2" s="69"/>
      <c r="G2" s="69"/>
    </row>
    <row r="3" spans="1:7" ht="15.75" x14ac:dyDescent="0.25">
      <c r="A3" s="74" t="s">
        <v>64</v>
      </c>
      <c r="B3" s="74"/>
      <c r="C3" s="74"/>
      <c r="D3" s="74"/>
      <c r="E3" s="74"/>
      <c r="F3" s="74"/>
      <c r="G3" s="74"/>
    </row>
    <row r="4" spans="1:7" x14ac:dyDescent="0.25">
      <c r="A4" s="55" t="s">
        <v>84</v>
      </c>
      <c r="B4" s="1" t="s">
        <v>1</v>
      </c>
      <c r="C4" s="1" t="s">
        <v>2</v>
      </c>
      <c r="D4" s="1" t="s">
        <v>3</v>
      </c>
      <c r="E4" s="1" t="s">
        <v>4</v>
      </c>
      <c r="F4" s="1" t="s">
        <v>5</v>
      </c>
      <c r="G4" s="1" t="s">
        <v>18</v>
      </c>
    </row>
    <row r="5" spans="1:7" x14ac:dyDescent="0.25">
      <c r="A5" t="s">
        <v>85</v>
      </c>
      <c r="B5" s="1">
        <v>1</v>
      </c>
      <c r="C5" s="1">
        <v>7</v>
      </c>
      <c r="D5" s="1">
        <v>0</v>
      </c>
      <c r="E5" s="1"/>
      <c r="F5" s="1">
        <f t="shared" ref="F5" si="0">SUM(B5:E5)</f>
        <v>8</v>
      </c>
      <c r="G5" s="2">
        <f t="shared" ref="G5:G18" si="1">F5/$F$42</f>
        <v>4.0010002500625154E-4</v>
      </c>
    </row>
    <row r="6" spans="1:7" x14ac:dyDescent="0.25">
      <c r="A6" t="s">
        <v>7</v>
      </c>
      <c r="B6" s="1">
        <v>1</v>
      </c>
      <c r="C6" s="1">
        <v>2</v>
      </c>
      <c r="D6" s="1">
        <v>6</v>
      </c>
      <c r="E6" s="1"/>
      <c r="F6" s="1">
        <f t="shared" ref="F6:F29" si="2">SUM(B6:E6)</f>
        <v>9</v>
      </c>
      <c r="G6" s="2">
        <f t="shared" si="1"/>
        <v>4.5011252813203302E-4</v>
      </c>
    </row>
    <row r="7" spans="1:7" x14ac:dyDescent="0.25">
      <c r="A7" t="s">
        <v>86</v>
      </c>
      <c r="B7" s="1">
        <v>669</v>
      </c>
      <c r="C7" s="1">
        <v>634</v>
      </c>
      <c r="D7" s="1">
        <v>624</v>
      </c>
      <c r="E7" s="1"/>
      <c r="F7" s="1">
        <f t="shared" si="2"/>
        <v>1927</v>
      </c>
      <c r="G7" s="2">
        <f t="shared" si="1"/>
        <v>9.6374093523380847E-2</v>
      </c>
    </row>
    <row r="8" spans="1:7" x14ac:dyDescent="0.25">
      <c r="A8" t="s">
        <v>8</v>
      </c>
      <c r="B8" s="1">
        <v>0</v>
      </c>
      <c r="C8" s="1">
        <v>0</v>
      </c>
      <c r="D8" s="1">
        <v>0</v>
      </c>
      <c r="E8" s="1"/>
      <c r="F8" s="1">
        <f t="shared" si="2"/>
        <v>0</v>
      </c>
      <c r="G8" s="2">
        <f t="shared" si="1"/>
        <v>0</v>
      </c>
    </row>
    <row r="9" spans="1:7" x14ac:dyDescent="0.25">
      <c r="A9" t="s">
        <v>9</v>
      </c>
      <c r="B9" s="1">
        <v>133</v>
      </c>
      <c r="C9" s="1">
        <v>123</v>
      </c>
      <c r="D9" s="1">
        <v>131</v>
      </c>
      <c r="E9" s="1"/>
      <c r="F9" s="1">
        <f t="shared" si="2"/>
        <v>387</v>
      </c>
      <c r="G9" s="2">
        <f t="shared" si="1"/>
        <v>1.935483870967742E-2</v>
      </c>
    </row>
    <row r="10" spans="1:7" x14ac:dyDescent="0.25">
      <c r="A10" t="s">
        <v>17</v>
      </c>
      <c r="B10" s="1">
        <v>32</v>
      </c>
      <c r="C10" s="1">
        <v>16</v>
      </c>
      <c r="D10" s="1">
        <v>18</v>
      </c>
      <c r="E10" s="1"/>
      <c r="F10" s="1">
        <f t="shared" si="2"/>
        <v>66</v>
      </c>
      <c r="G10" s="2">
        <f t="shared" si="1"/>
        <v>3.3008252063015755E-3</v>
      </c>
    </row>
    <row r="11" spans="1:7" x14ac:dyDescent="0.25">
      <c r="A11" t="s">
        <v>10</v>
      </c>
      <c r="B11" s="1">
        <v>307</v>
      </c>
      <c r="C11" s="1">
        <v>330</v>
      </c>
      <c r="D11" s="1">
        <v>349</v>
      </c>
      <c r="E11" s="1"/>
      <c r="F11" s="1">
        <f t="shared" si="2"/>
        <v>986</v>
      </c>
      <c r="G11" s="2">
        <f t="shared" si="1"/>
        <v>4.9312328082020504E-2</v>
      </c>
    </row>
    <row r="12" spans="1:7" x14ac:dyDescent="0.25">
      <c r="A12" t="s">
        <v>87</v>
      </c>
      <c r="B12" s="1">
        <v>317</v>
      </c>
      <c r="C12" s="1">
        <v>281</v>
      </c>
      <c r="D12" s="1">
        <v>293</v>
      </c>
      <c r="E12" s="1"/>
      <c r="F12" s="1">
        <f t="shared" si="2"/>
        <v>891</v>
      </c>
      <c r="G12" s="2">
        <f t="shared" si="1"/>
        <v>4.4561140285071271E-2</v>
      </c>
    </row>
    <row r="13" spans="1:7" x14ac:dyDescent="0.25">
      <c r="A13" t="s">
        <v>11</v>
      </c>
      <c r="B13" s="1">
        <v>7</v>
      </c>
      <c r="C13" s="1">
        <v>9</v>
      </c>
      <c r="D13" s="1">
        <v>9</v>
      </c>
      <c r="E13" s="1"/>
      <c r="F13" s="1">
        <f t="shared" si="2"/>
        <v>25</v>
      </c>
      <c r="G13" s="2">
        <f t="shared" si="1"/>
        <v>1.2503125781445361E-3</v>
      </c>
    </row>
    <row r="14" spans="1:7" x14ac:dyDescent="0.25">
      <c r="A14" t="s">
        <v>12</v>
      </c>
      <c r="B14" s="1">
        <v>9</v>
      </c>
      <c r="C14" s="1">
        <v>17</v>
      </c>
      <c r="D14" s="1">
        <v>21</v>
      </c>
      <c r="E14" s="1"/>
      <c r="F14" s="1">
        <f t="shared" si="2"/>
        <v>47</v>
      </c>
      <c r="G14" s="2">
        <f t="shared" si="1"/>
        <v>2.3505876469117281E-3</v>
      </c>
    </row>
    <row r="15" spans="1:7" x14ac:dyDescent="0.25">
      <c r="A15" t="s">
        <v>88</v>
      </c>
      <c r="B15" s="1">
        <v>322</v>
      </c>
      <c r="C15" s="1">
        <v>335</v>
      </c>
      <c r="D15" s="1">
        <v>296</v>
      </c>
      <c r="E15" s="1"/>
      <c r="F15" s="1">
        <f t="shared" si="2"/>
        <v>953</v>
      </c>
      <c r="G15" s="2">
        <f t="shared" si="1"/>
        <v>4.7661915478869721E-2</v>
      </c>
    </row>
    <row r="16" spans="1:7" x14ac:dyDescent="0.25">
      <c r="A16" t="s">
        <v>89</v>
      </c>
      <c r="B16" s="1">
        <v>0</v>
      </c>
      <c r="C16" s="1">
        <v>0</v>
      </c>
      <c r="D16" s="1">
        <v>0</v>
      </c>
      <c r="E16" s="1"/>
      <c r="F16" s="1">
        <f t="shared" si="2"/>
        <v>0</v>
      </c>
      <c r="G16" s="2">
        <f t="shared" si="1"/>
        <v>0</v>
      </c>
    </row>
    <row r="17" spans="1:14" x14ac:dyDescent="0.25">
      <c r="A17" t="s">
        <v>90</v>
      </c>
      <c r="B17" s="1">
        <v>0</v>
      </c>
      <c r="C17" s="1">
        <v>2</v>
      </c>
      <c r="D17" s="1">
        <v>1</v>
      </c>
      <c r="E17" s="1"/>
      <c r="F17" s="1">
        <f t="shared" si="2"/>
        <v>3</v>
      </c>
      <c r="G17" s="2">
        <f t="shared" si="1"/>
        <v>1.5003750937734434E-4</v>
      </c>
    </row>
    <row r="18" spans="1:14" x14ac:dyDescent="0.25">
      <c r="A18" t="s">
        <v>115</v>
      </c>
      <c r="B18" s="1">
        <v>0</v>
      </c>
      <c r="C18" s="1">
        <v>0</v>
      </c>
      <c r="D18" s="1">
        <v>2</v>
      </c>
      <c r="E18" s="1"/>
      <c r="F18" s="1">
        <f t="shared" si="2"/>
        <v>2</v>
      </c>
      <c r="G18" s="2">
        <f t="shared" si="1"/>
        <v>1.0002500625156288E-4</v>
      </c>
    </row>
    <row r="19" spans="1:14" x14ac:dyDescent="0.25">
      <c r="A19" t="s">
        <v>105</v>
      </c>
      <c r="B19" s="1">
        <v>0</v>
      </c>
      <c r="C19" s="1">
        <v>0</v>
      </c>
      <c r="D19" s="1">
        <v>1</v>
      </c>
      <c r="E19" s="1"/>
      <c r="F19" s="1">
        <f t="shared" si="2"/>
        <v>1</v>
      </c>
      <c r="G19" s="2">
        <f t="shared" ref="G19:G29" si="3">F19/$F$42</f>
        <v>5.0012503125781442E-5</v>
      </c>
    </row>
    <row r="20" spans="1:14" x14ac:dyDescent="0.25">
      <c r="A20" t="s">
        <v>68</v>
      </c>
      <c r="B20" s="1">
        <v>17</v>
      </c>
      <c r="C20" s="1">
        <v>21</v>
      </c>
      <c r="D20" s="1">
        <v>28</v>
      </c>
      <c r="E20" s="1"/>
      <c r="F20" s="1">
        <f t="shared" si="2"/>
        <v>66</v>
      </c>
      <c r="G20" s="2">
        <f t="shared" si="3"/>
        <v>3.3008252063015755E-3</v>
      </c>
    </row>
    <row r="21" spans="1:14" x14ac:dyDescent="0.25">
      <c r="A21" t="s">
        <v>91</v>
      </c>
      <c r="B21" s="1">
        <v>1139</v>
      </c>
      <c r="C21" s="1">
        <v>1161</v>
      </c>
      <c r="D21" s="1">
        <v>1443</v>
      </c>
      <c r="E21" s="1"/>
      <c r="F21" s="1">
        <f t="shared" si="2"/>
        <v>3743</v>
      </c>
      <c r="G21" s="2">
        <f t="shared" si="3"/>
        <v>0.18719679919979995</v>
      </c>
    </row>
    <row r="22" spans="1:14" x14ac:dyDescent="0.25">
      <c r="A22" t="s">
        <v>13</v>
      </c>
      <c r="B22" s="1">
        <v>100</v>
      </c>
      <c r="C22" s="1">
        <v>91</v>
      </c>
      <c r="D22" s="1">
        <v>91</v>
      </c>
      <c r="E22" s="1"/>
      <c r="F22" s="1">
        <f t="shared" si="2"/>
        <v>282</v>
      </c>
      <c r="G22" s="2">
        <f t="shared" si="3"/>
        <v>1.4103525881470368E-2</v>
      </c>
    </row>
    <row r="23" spans="1:14" x14ac:dyDescent="0.25">
      <c r="A23" t="s">
        <v>92</v>
      </c>
      <c r="B23" s="1">
        <v>6</v>
      </c>
      <c r="C23" s="1">
        <v>9</v>
      </c>
      <c r="D23" s="1">
        <v>11</v>
      </c>
      <c r="E23" s="1"/>
      <c r="F23" s="1">
        <f t="shared" si="2"/>
        <v>26</v>
      </c>
      <c r="G23" s="2">
        <f t="shared" si="3"/>
        <v>1.3003250812703175E-3</v>
      </c>
    </row>
    <row r="24" spans="1:14" x14ac:dyDescent="0.25">
      <c r="A24" t="s">
        <v>93</v>
      </c>
      <c r="B24" s="1">
        <v>0</v>
      </c>
      <c r="C24" s="1">
        <v>0</v>
      </c>
      <c r="D24" s="1">
        <v>1</v>
      </c>
      <c r="E24" s="1"/>
      <c r="F24" s="1">
        <f t="shared" si="2"/>
        <v>1</v>
      </c>
      <c r="G24" s="2">
        <f t="shared" si="3"/>
        <v>5.0012503125781442E-5</v>
      </c>
    </row>
    <row r="25" spans="1:14" x14ac:dyDescent="0.25">
      <c r="A25" t="s">
        <v>14</v>
      </c>
      <c r="B25" s="1">
        <v>20</v>
      </c>
      <c r="C25" s="1">
        <v>25</v>
      </c>
      <c r="D25" s="1">
        <v>36</v>
      </c>
      <c r="E25" s="1"/>
      <c r="F25" s="1">
        <f t="shared" si="2"/>
        <v>81</v>
      </c>
      <c r="G25" s="2">
        <f t="shared" si="3"/>
        <v>4.051012753188297E-3</v>
      </c>
    </row>
    <row r="26" spans="1:14" x14ac:dyDescent="0.25">
      <c r="A26" t="s">
        <v>15</v>
      </c>
      <c r="B26" s="1">
        <v>46</v>
      </c>
      <c r="C26" s="1">
        <v>54</v>
      </c>
      <c r="D26" s="1">
        <v>36</v>
      </c>
      <c r="E26" s="1"/>
      <c r="F26" s="1">
        <f t="shared" si="2"/>
        <v>136</v>
      </c>
      <c r="G26" s="2">
        <f t="shared" si="3"/>
        <v>6.8017004251062765E-3</v>
      </c>
    </row>
    <row r="27" spans="1:14" x14ac:dyDescent="0.25">
      <c r="A27" t="s">
        <v>16</v>
      </c>
      <c r="B27" s="1">
        <v>4</v>
      </c>
      <c r="C27" s="1">
        <v>1</v>
      </c>
      <c r="D27" s="1">
        <v>1</v>
      </c>
      <c r="E27" s="1"/>
      <c r="F27" s="1">
        <f t="shared" si="2"/>
        <v>6</v>
      </c>
      <c r="G27" s="2">
        <f t="shared" si="3"/>
        <v>3.0007501875468868E-4</v>
      </c>
    </row>
    <row r="28" spans="1:14" x14ac:dyDescent="0.25">
      <c r="A28" t="s">
        <v>94</v>
      </c>
      <c r="B28" s="1">
        <v>11</v>
      </c>
      <c r="C28" s="1">
        <v>5</v>
      </c>
      <c r="D28" s="1">
        <v>9</v>
      </c>
      <c r="E28" s="1"/>
      <c r="F28" s="1">
        <f t="shared" si="2"/>
        <v>25</v>
      </c>
      <c r="G28" s="2">
        <f t="shared" si="3"/>
        <v>1.2503125781445361E-3</v>
      </c>
    </row>
    <row r="29" spans="1:14" x14ac:dyDescent="0.25">
      <c r="A29" t="s">
        <v>70</v>
      </c>
      <c r="B29" s="1">
        <v>53</v>
      </c>
      <c r="C29" s="1">
        <v>87</v>
      </c>
      <c r="D29" s="1">
        <v>78</v>
      </c>
      <c r="E29" s="1"/>
      <c r="F29" s="1">
        <f t="shared" si="2"/>
        <v>218</v>
      </c>
      <c r="G29" s="2">
        <f t="shared" si="3"/>
        <v>1.0902725681420354E-2</v>
      </c>
    </row>
    <row r="30" spans="1:14" x14ac:dyDescent="0.25">
      <c r="A30" s="53" t="s">
        <v>95</v>
      </c>
      <c r="B30" s="54" t="s">
        <v>1</v>
      </c>
      <c r="C30" s="54" t="s">
        <v>2</v>
      </c>
      <c r="D30" s="54" t="s">
        <v>3</v>
      </c>
      <c r="E30" s="54" t="s">
        <v>4</v>
      </c>
      <c r="F30" s="54" t="s">
        <v>5</v>
      </c>
      <c r="G30" s="54" t="s">
        <v>18</v>
      </c>
    </row>
    <row r="31" spans="1:14" x14ac:dyDescent="0.25">
      <c r="A31" t="s">
        <v>96</v>
      </c>
      <c r="B31" s="1">
        <v>5</v>
      </c>
      <c r="C31" s="1">
        <v>2</v>
      </c>
      <c r="D31" s="1">
        <v>10</v>
      </c>
      <c r="E31" s="1"/>
      <c r="F31" s="1">
        <f t="shared" ref="F31" si="4">SUM(B31:E31)</f>
        <v>17</v>
      </c>
      <c r="G31" s="2">
        <f t="shared" ref="G31:G42" si="5">F31/$F$42</f>
        <v>8.5021255313828456E-4</v>
      </c>
      <c r="I31" s="1"/>
      <c r="J31" s="1"/>
      <c r="K31" s="1"/>
      <c r="L31" s="1"/>
      <c r="M31" s="1"/>
      <c r="N31" s="1"/>
    </row>
    <row r="32" spans="1:14" x14ac:dyDescent="0.25">
      <c r="A32" t="s">
        <v>97</v>
      </c>
      <c r="B32" s="1">
        <v>0</v>
      </c>
      <c r="C32" s="1">
        <v>0</v>
      </c>
      <c r="D32" s="1">
        <v>0</v>
      </c>
      <c r="E32" s="1"/>
      <c r="F32" s="1">
        <f t="shared" ref="F32:F41" si="6">SUM(B32:E32)</f>
        <v>0</v>
      </c>
      <c r="G32" s="2">
        <f t="shared" si="5"/>
        <v>0</v>
      </c>
      <c r="I32" s="1"/>
      <c r="J32" s="1"/>
      <c r="K32" s="1"/>
      <c r="L32" s="1"/>
      <c r="M32" s="1"/>
      <c r="N32" s="2"/>
    </row>
    <row r="33" spans="1:14" x14ac:dyDescent="0.25">
      <c r="A33" t="s">
        <v>81</v>
      </c>
      <c r="B33" s="1">
        <v>636</v>
      </c>
      <c r="C33" s="1">
        <v>727</v>
      </c>
      <c r="D33" s="1">
        <v>850</v>
      </c>
      <c r="E33" s="1"/>
      <c r="F33" s="1">
        <f t="shared" si="6"/>
        <v>2213</v>
      </c>
      <c r="G33" s="2">
        <f t="shared" si="5"/>
        <v>0.11067766941735434</v>
      </c>
      <c r="I33" s="1"/>
      <c r="J33" s="1"/>
      <c r="K33" s="1"/>
      <c r="L33" s="1"/>
      <c r="M33" s="1"/>
      <c r="N33" s="2"/>
    </row>
    <row r="34" spans="1:14" x14ac:dyDescent="0.25">
      <c r="A34" t="s">
        <v>98</v>
      </c>
      <c r="B34" s="1">
        <v>213</v>
      </c>
      <c r="C34" s="1">
        <v>227</v>
      </c>
      <c r="D34" s="1">
        <v>195</v>
      </c>
      <c r="E34" s="1"/>
      <c r="F34" s="1">
        <f t="shared" si="6"/>
        <v>635</v>
      </c>
      <c r="G34" s="2">
        <f t="shared" si="5"/>
        <v>3.1757939484871218E-2</v>
      </c>
      <c r="I34" s="1"/>
      <c r="J34" s="1"/>
      <c r="K34" s="1"/>
      <c r="L34" s="1"/>
      <c r="M34" s="1"/>
      <c r="N34" s="2"/>
    </row>
    <row r="35" spans="1:14" x14ac:dyDescent="0.25">
      <c r="A35" t="s">
        <v>99</v>
      </c>
      <c r="B35" s="1">
        <v>0</v>
      </c>
      <c r="C35" s="1">
        <v>0</v>
      </c>
      <c r="D35" s="1">
        <v>0</v>
      </c>
      <c r="E35" s="1"/>
      <c r="F35" s="1">
        <f t="shared" si="6"/>
        <v>0</v>
      </c>
      <c r="G35" s="2">
        <f t="shared" si="5"/>
        <v>0</v>
      </c>
      <c r="I35" s="1"/>
      <c r="J35" s="1"/>
      <c r="K35" s="1"/>
      <c r="L35" s="1"/>
      <c r="M35" s="1"/>
      <c r="N35" s="2"/>
    </row>
    <row r="36" spans="1:14" x14ac:dyDescent="0.25">
      <c r="A36" t="s">
        <v>100</v>
      </c>
      <c r="B36" s="1">
        <v>30</v>
      </c>
      <c r="C36" s="1">
        <v>22</v>
      </c>
      <c r="D36" s="1">
        <v>22</v>
      </c>
      <c r="E36" s="1"/>
      <c r="F36" s="1">
        <f t="shared" si="6"/>
        <v>74</v>
      </c>
      <c r="G36" s="2">
        <f t="shared" si="5"/>
        <v>3.7009252313078269E-3</v>
      </c>
      <c r="I36" s="1"/>
      <c r="J36" s="1"/>
      <c r="K36" s="1"/>
      <c r="L36" s="1"/>
      <c r="M36" s="1"/>
      <c r="N36" s="1"/>
    </row>
    <row r="37" spans="1:14" x14ac:dyDescent="0.25">
      <c r="A37" t="s">
        <v>101</v>
      </c>
      <c r="B37" s="1">
        <v>61</v>
      </c>
      <c r="C37" s="1">
        <v>66</v>
      </c>
      <c r="D37" s="1">
        <v>32</v>
      </c>
      <c r="E37" s="1"/>
      <c r="F37" s="1">
        <f t="shared" si="6"/>
        <v>159</v>
      </c>
      <c r="G37" s="2">
        <f t="shared" si="5"/>
        <v>7.9519879969992494E-3</v>
      </c>
      <c r="I37" s="1"/>
      <c r="J37" s="1"/>
      <c r="K37" s="1"/>
      <c r="L37" s="1"/>
      <c r="M37" s="1"/>
      <c r="N37" s="2"/>
    </row>
    <row r="38" spans="1:14" x14ac:dyDescent="0.25">
      <c r="A38" t="s">
        <v>102</v>
      </c>
      <c r="B38" s="1">
        <v>0</v>
      </c>
      <c r="C38" s="1">
        <v>0</v>
      </c>
      <c r="D38" s="1">
        <v>0</v>
      </c>
      <c r="E38" s="1"/>
      <c r="F38" s="1">
        <f t="shared" si="6"/>
        <v>0</v>
      </c>
      <c r="G38" s="2">
        <f t="shared" si="5"/>
        <v>0</v>
      </c>
      <c r="I38" s="1"/>
      <c r="J38" s="1"/>
      <c r="K38" s="1"/>
      <c r="L38" s="1"/>
      <c r="M38" s="1"/>
      <c r="N38" s="2"/>
    </row>
    <row r="39" spans="1:14" x14ac:dyDescent="0.25">
      <c r="A39" t="s">
        <v>103</v>
      </c>
      <c r="B39" s="1">
        <v>0</v>
      </c>
      <c r="C39" s="1">
        <v>0</v>
      </c>
      <c r="D39" s="1">
        <v>0</v>
      </c>
      <c r="E39" s="1"/>
      <c r="F39" s="1">
        <f t="shared" si="6"/>
        <v>0</v>
      </c>
      <c r="G39" s="2">
        <f t="shared" si="5"/>
        <v>0</v>
      </c>
      <c r="I39" s="1"/>
      <c r="J39" s="1"/>
      <c r="K39" s="1"/>
      <c r="L39" s="1"/>
      <c r="M39" s="1"/>
      <c r="N39" s="2"/>
    </row>
    <row r="40" spans="1:14" x14ac:dyDescent="0.25">
      <c r="A40" t="s">
        <v>104</v>
      </c>
      <c r="B40" s="1">
        <v>231</v>
      </c>
      <c r="C40" s="1">
        <v>188</v>
      </c>
      <c r="D40" s="1">
        <v>208</v>
      </c>
      <c r="E40" s="1"/>
      <c r="F40" s="1">
        <f t="shared" si="6"/>
        <v>627</v>
      </c>
      <c r="G40" s="2">
        <f t="shared" si="5"/>
        <v>3.1357839459864964E-2</v>
      </c>
      <c r="I40" s="1"/>
      <c r="J40" s="1"/>
      <c r="K40" s="1"/>
      <c r="L40" s="1"/>
      <c r="M40" s="1"/>
      <c r="N40" s="2"/>
    </row>
    <row r="41" spans="1:14" x14ac:dyDescent="0.25">
      <c r="A41" t="s">
        <v>82</v>
      </c>
      <c r="B41" s="1">
        <v>2161</v>
      </c>
      <c r="C41" s="1">
        <v>2130</v>
      </c>
      <c r="D41" s="1">
        <v>2090</v>
      </c>
      <c r="E41" s="1"/>
      <c r="F41" s="1">
        <f t="shared" si="6"/>
        <v>6381</v>
      </c>
      <c r="G41" s="2">
        <f t="shared" si="5"/>
        <v>0.31912978244561141</v>
      </c>
      <c r="I41" s="1"/>
      <c r="J41" s="1"/>
      <c r="K41" s="1"/>
      <c r="L41" s="1"/>
      <c r="M41" s="1"/>
      <c r="N41" s="2"/>
    </row>
    <row r="42" spans="1:14" x14ac:dyDescent="0.25">
      <c r="A42" s="17" t="s">
        <v>5</v>
      </c>
      <c r="B42" s="18">
        <f>SUBTOTAL(109,B5:B29,B31:B41)</f>
        <v>6531</v>
      </c>
      <c r="C42" s="18">
        <f t="shared" ref="C42:F42" si="7">SUBTOTAL(109,C5:C29,C31:C41)</f>
        <v>6572</v>
      </c>
      <c r="D42" s="18">
        <f t="shared" si="7"/>
        <v>6892</v>
      </c>
      <c r="E42" s="18">
        <f t="shared" si="7"/>
        <v>0</v>
      </c>
      <c r="F42" s="18">
        <f t="shared" si="7"/>
        <v>19995</v>
      </c>
      <c r="G42" s="19">
        <f t="shared" si="5"/>
        <v>1</v>
      </c>
      <c r="I42" s="1"/>
      <c r="J42" s="1"/>
      <c r="K42" s="1"/>
      <c r="L42" s="1"/>
      <c r="M42" s="1"/>
      <c r="N42" s="2"/>
    </row>
    <row r="43" spans="1:14" ht="49.5" customHeight="1" x14ac:dyDescent="0.25">
      <c r="A43" s="75" t="s">
        <v>71</v>
      </c>
      <c r="B43" s="76"/>
      <c r="C43" s="76"/>
      <c r="D43" s="76"/>
      <c r="E43" s="76"/>
      <c r="F43" s="76"/>
      <c r="G43" s="77"/>
    </row>
    <row r="44" spans="1:14" x14ac:dyDescent="0.25">
      <c r="A44" s="78"/>
      <c r="B44" s="78"/>
      <c r="C44" s="78"/>
      <c r="D44" s="78"/>
      <c r="E44" s="78"/>
      <c r="F44" s="78"/>
      <c r="G44" s="78"/>
    </row>
    <row r="45" spans="1:14" x14ac:dyDescent="0.25">
      <c r="A45" t="s">
        <v>59</v>
      </c>
      <c r="B45" s="1" t="s">
        <v>1</v>
      </c>
      <c r="C45" s="1" t="s">
        <v>2</v>
      </c>
      <c r="D45" s="1" t="s">
        <v>3</v>
      </c>
      <c r="E45" s="1" t="s">
        <v>4</v>
      </c>
      <c r="F45" s="1" t="s">
        <v>5</v>
      </c>
      <c r="G45" s="1" t="s">
        <v>18</v>
      </c>
    </row>
    <row r="46" spans="1:14" x14ac:dyDescent="0.25">
      <c r="A46" t="s">
        <v>24</v>
      </c>
      <c r="B46" s="1">
        <v>1713</v>
      </c>
      <c r="C46" s="1">
        <v>1696</v>
      </c>
      <c r="D46" s="1">
        <v>1734</v>
      </c>
      <c r="E46" s="1"/>
      <c r="F46" s="1">
        <f>SUM(B46:E46)</f>
        <v>5143</v>
      </c>
      <c r="G46" s="2">
        <f>F46/$F$49</f>
        <v>0.67617670260320795</v>
      </c>
    </row>
    <row r="47" spans="1:14" x14ac:dyDescent="0.25">
      <c r="A47" t="s">
        <v>25</v>
      </c>
      <c r="B47" s="1">
        <v>813</v>
      </c>
      <c r="C47" s="1">
        <v>824</v>
      </c>
      <c r="D47" s="1">
        <v>806</v>
      </c>
      <c r="E47" s="1"/>
      <c r="F47" s="1">
        <f t="shared" ref="F47:F48" si="8">SUM(B47:E47)</f>
        <v>2443</v>
      </c>
      <c r="G47" s="2">
        <f>F47/$F$49</f>
        <v>0.32119379437286355</v>
      </c>
    </row>
    <row r="48" spans="1:14" x14ac:dyDescent="0.25">
      <c r="A48" t="s">
        <v>26</v>
      </c>
      <c r="B48" s="1">
        <v>6</v>
      </c>
      <c r="C48" s="1">
        <v>10</v>
      </c>
      <c r="D48" s="1">
        <v>4</v>
      </c>
      <c r="E48" s="1"/>
      <c r="F48" s="1">
        <f t="shared" si="8"/>
        <v>20</v>
      </c>
      <c r="G48" s="2">
        <f>F48/$F$49</f>
        <v>2.6295030239284773E-3</v>
      </c>
    </row>
    <row r="49" spans="1:7" x14ac:dyDescent="0.25">
      <c r="A49" s="17" t="s">
        <v>5</v>
      </c>
      <c r="B49" s="18">
        <f>SUM(B46:B48)</f>
        <v>2532</v>
      </c>
      <c r="C49" s="18">
        <f t="shared" ref="C49:F49" si="9">SUM(C46:C48)</f>
        <v>2530</v>
      </c>
      <c r="D49" s="18">
        <f t="shared" si="9"/>
        <v>2544</v>
      </c>
      <c r="E49" s="18">
        <f t="shared" si="9"/>
        <v>0</v>
      </c>
      <c r="F49" s="18">
        <f t="shared" si="9"/>
        <v>7606</v>
      </c>
      <c r="G49" s="19">
        <f>SUBTOTAL(109,G46:G48)</f>
        <v>1</v>
      </c>
    </row>
    <row r="50" spans="1:7" x14ac:dyDescent="0.25">
      <c r="A50" s="78"/>
      <c r="B50" s="78"/>
      <c r="C50" s="78"/>
      <c r="D50" s="78"/>
      <c r="E50" s="78"/>
      <c r="F50" s="78"/>
      <c r="G50" s="78"/>
    </row>
    <row r="51" spans="1:7" x14ac:dyDescent="0.25">
      <c r="A51" t="s">
        <v>60</v>
      </c>
      <c r="B51" s="1" t="s">
        <v>1</v>
      </c>
      <c r="C51" s="1" t="s">
        <v>2</v>
      </c>
      <c r="D51" s="1" t="s">
        <v>3</v>
      </c>
      <c r="E51" s="1" t="s">
        <v>4</v>
      </c>
      <c r="F51" s="1" t="s">
        <v>5</v>
      </c>
      <c r="G51" s="1" t="s">
        <v>18</v>
      </c>
    </row>
    <row r="52" spans="1:7" x14ac:dyDescent="0.25">
      <c r="A52" t="s">
        <v>27</v>
      </c>
      <c r="B52" s="1">
        <v>69</v>
      </c>
      <c r="C52" s="1">
        <v>51</v>
      </c>
      <c r="D52" s="1">
        <v>50</v>
      </c>
      <c r="E52" s="1"/>
      <c r="F52" s="1">
        <f>SUM(B52:E52)</f>
        <v>170</v>
      </c>
      <c r="G52" s="2">
        <f>F52/$F$57</f>
        <v>2.235077570339206E-2</v>
      </c>
    </row>
    <row r="53" spans="1:7" x14ac:dyDescent="0.25">
      <c r="A53" t="s">
        <v>28</v>
      </c>
      <c r="B53" s="1">
        <v>955</v>
      </c>
      <c r="C53" s="1">
        <v>1049</v>
      </c>
      <c r="D53" s="1">
        <v>1091</v>
      </c>
      <c r="E53" s="1"/>
      <c r="F53" s="1">
        <f t="shared" ref="F53:F58" si="10">SUM(B53:E53)</f>
        <v>3095</v>
      </c>
      <c r="G53" s="2">
        <f>F53/$F$57</f>
        <v>0.40691559295293189</v>
      </c>
    </row>
    <row r="54" spans="1:7" x14ac:dyDescent="0.25">
      <c r="A54" t="s">
        <v>29</v>
      </c>
      <c r="B54" s="1">
        <v>11</v>
      </c>
      <c r="C54" s="1">
        <v>10</v>
      </c>
      <c r="D54" s="1">
        <v>10</v>
      </c>
      <c r="E54" s="1"/>
      <c r="F54" s="1">
        <f t="shared" si="10"/>
        <v>31</v>
      </c>
      <c r="G54" s="2">
        <f>F54/$F$57</f>
        <v>4.0757296870891401E-3</v>
      </c>
    </row>
    <row r="55" spans="1:7" x14ac:dyDescent="0.25">
      <c r="A55" t="s">
        <v>48</v>
      </c>
      <c r="B55" s="1">
        <f>89+13</f>
        <v>102</v>
      </c>
      <c r="C55" s="1">
        <f>89+14</f>
        <v>103</v>
      </c>
      <c r="D55" s="1">
        <f>83+1+11</f>
        <v>95</v>
      </c>
      <c r="E55" s="1"/>
      <c r="F55" s="1">
        <f t="shared" si="10"/>
        <v>300</v>
      </c>
      <c r="G55" s="2">
        <f>F55/$F$57</f>
        <v>3.9442545358927161E-2</v>
      </c>
    </row>
    <row r="56" spans="1:7" x14ac:dyDescent="0.25">
      <c r="A56" t="s">
        <v>65</v>
      </c>
      <c r="B56" s="1">
        <v>1395</v>
      </c>
      <c r="C56" s="1">
        <v>1317</v>
      </c>
      <c r="D56" s="1">
        <v>1298</v>
      </c>
      <c r="E56" s="1"/>
      <c r="F56" s="1">
        <f t="shared" si="10"/>
        <v>4010</v>
      </c>
      <c r="G56" s="2">
        <f>F56/$F$57</f>
        <v>0.5272153562976597</v>
      </c>
    </row>
    <row r="57" spans="1:7" x14ac:dyDescent="0.25">
      <c r="A57" s="17" t="s">
        <v>5</v>
      </c>
      <c r="B57" s="18">
        <f>SUM(B52:B56)</f>
        <v>2532</v>
      </c>
      <c r="C57" s="18">
        <f t="shared" ref="C57:F57" si="11">SUM(C52:C56)</f>
        <v>2530</v>
      </c>
      <c r="D57" s="18">
        <f t="shared" si="11"/>
        <v>2544</v>
      </c>
      <c r="E57" s="18">
        <f t="shared" si="11"/>
        <v>0</v>
      </c>
      <c r="F57" s="18">
        <f t="shared" si="11"/>
        <v>7606</v>
      </c>
      <c r="G57" s="19">
        <f>SUBTOTAL(109,G52:G56)</f>
        <v>1</v>
      </c>
    </row>
    <row r="58" spans="1:7" x14ac:dyDescent="0.25">
      <c r="A58" t="s">
        <v>83</v>
      </c>
      <c r="B58" s="1">
        <v>249</v>
      </c>
      <c r="C58" s="1">
        <v>232</v>
      </c>
      <c r="D58" s="1">
        <v>265</v>
      </c>
      <c r="E58" s="1"/>
      <c r="F58" s="1">
        <f t="shared" si="10"/>
        <v>746</v>
      </c>
      <c r="G58" s="51"/>
    </row>
    <row r="59" spans="1:7" ht="62.25" customHeight="1" x14ac:dyDescent="0.25">
      <c r="A59" s="79" t="s">
        <v>107</v>
      </c>
      <c r="B59" s="79"/>
      <c r="C59" s="79"/>
      <c r="D59" s="79"/>
      <c r="E59" s="79"/>
      <c r="F59" s="79"/>
      <c r="G59" s="79"/>
    </row>
    <row r="60" spans="1:7" x14ac:dyDescent="0.25">
      <c r="A60" s="78"/>
      <c r="B60" s="78"/>
      <c r="C60" s="78"/>
      <c r="D60" s="78"/>
      <c r="E60" s="78"/>
      <c r="F60" s="78"/>
      <c r="G60" s="78"/>
    </row>
    <row r="61" spans="1:7" x14ac:dyDescent="0.25">
      <c r="A61" t="s">
        <v>61</v>
      </c>
      <c r="B61" s="1" t="s">
        <v>1</v>
      </c>
      <c r="C61" s="1" t="s">
        <v>2</v>
      </c>
      <c r="D61" s="1" t="s">
        <v>3</v>
      </c>
      <c r="E61" s="1" t="s">
        <v>4</v>
      </c>
      <c r="F61" s="1" t="s">
        <v>5</v>
      </c>
      <c r="G61" s="1" t="s">
        <v>18</v>
      </c>
    </row>
    <row r="62" spans="1:7" x14ac:dyDescent="0.25">
      <c r="A62" t="s">
        <v>24</v>
      </c>
      <c r="B62" s="1">
        <v>980</v>
      </c>
      <c r="C62" s="1">
        <v>1068</v>
      </c>
      <c r="D62" s="1">
        <v>1214</v>
      </c>
      <c r="E62" s="1"/>
      <c r="F62" s="1">
        <f>SUM(B62:E62)</f>
        <v>3262</v>
      </c>
      <c r="G62" s="2">
        <f t="shared" ref="G62:G65" si="12">F62/$F$65</f>
        <v>0.47097892001155067</v>
      </c>
    </row>
    <row r="63" spans="1:7" x14ac:dyDescent="0.25">
      <c r="A63" t="s">
        <v>25</v>
      </c>
      <c r="B63" s="1">
        <v>1080</v>
      </c>
      <c r="C63" s="1">
        <v>1233</v>
      </c>
      <c r="D63" s="1">
        <v>1337</v>
      </c>
      <c r="E63" s="1"/>
      <c r="F63" s="1">
        <f t="shared" ref="F63:F64" si="13">SUM(B63:E63)</f>
        <v>3650</v>
      </c>
      <c r="G63" s="2">
        <f t="shared" si="12"/>
        <v>0.52699971123303491</v>
      </c>
    </row>
    <row r="64" spans="1:7" x14ac:dyDescent="0.25">
      <c r="A64" t="s">
        <v>26</v>
      </c>
      <c r="B64" s="1">
        <v>2</v>
      </c>
      <c r="C64" s="1">
        <v>8</v>
      </c>
      <c r="D64" s="1">
        <v>4</v>
      </c>
      <c r="E64" s="1"/>
      <c r="F64" s="1">
        <f t="shared" si="13"/>
        <v>14</v>
      </c>
      <c r="G64" s="2">
        <f t="shared" si="12"/>
        <v>2.0213687554143807E-3</v>
      </c>
    </row>
    <row r="65" spans="1:24" x14ac:dyDescent="0.25">
      <c r="A65" s="17" t="s">
        <v>5</v>
      </c>
      <c r="B65" s="18">
        <f>SUM(B62:B64)</f>
        <v>2062</v>
      </c>
      <c r="C65" s="18">
        <f t="shared" ref="C65:F65" si="14">SUM(C62:C64)</f>
        <v>2309</v>
      </c>
      <c r="D65" s="18">
        <f t="shared" si="14"/>
        <v>2555</v>
      </c>
      <c r="E65" s="18">
        <f t="shared" si="14"/>
        <v>0</v>
      </c>
      <c r="F65" s="18">
        <f t="shared" si="14"/>
        <v>6926</v>
      </c>
      <c r="G65" s="19">
        <f t="shared" si="12"/>
        <v>1</v>
      </c>
    </row>
    <row r="66" spans="1:24" x14ac:dyDescent="0.25">
      <c r="A66" s="78"/>
      <c r="B66" s="78"/>
      <c r="C66" s="78"/>
      <c r="D66" s="78"/>
      <c r="E66" s="78"/>
      <c r="F66" s="78"/>
      <c r="G66" s="78"/>
    </row>
    <row r="67" spans="1:24" x14ac:dyDescent="0.25">
      <c r="A67" t="s">
        <v>62</v>
      </c>
      <c r="B67" s="1" t="s">
        <v>1</v>
      </c>
      <c r="C67" s="1" t="s">
        <v>2</v>
      </c>
      <c r="D67" s="1" t="s">
        <v>3</v>
      </c>
      <c r="E67" s="1" t="s">
        <v>4</v>
      </c>
      <c r="F67" s="1" t="s">
        <v>5</v>
      </c>
      <c r="G67" s="1" t="s">
        <v>18</v>
      </c>
    </row>
    <row r="68" spans="1:24" x14ac:dyDescent="0.25">
      <c r="A68" t="s">
        <v>27</v>
      </c>
      <c r="B68" s="1">
        <v>88</v>
      </c>
      <c r="C68" s="1">
        <v>95</v>
      </c>
      <c r="D68" s="1">
        <v>107</v>
      </c>
      <c r="E68" s="1"/>
      <c r="F68" s="1">
        <f>SUM(B68:E68)</f>
        <v>290</v>
      </c>
      <c r="G68" s="2">
        <f t="shared" ref="G68:G74" si="15">F68/F$73</f>
        <v>4.1871209933583599E-2</v>
      </c>
    </row>
    <row r="69" spans="1:24" x14ac:dyDescent="0.25">
      <c r="A69" t="s">
        <v>28</v>
      </c>
      <c r="B69" s="1">
        <v>428</v>
      </c>
      <c r="C69" s="1">
        <v>529</v>
      </c>
      <c r="D69" s="1">
        <v>584</v>
      </c>
      <c r="E69" s="1"/>
      <c r="F69" s="1">
        <f t="shared" ref="F69:F74" si="16">SUM(B69:E69)</f>
        <v>1541</v>
      </c>
      <c r="G69" s="2">
        <f t="shared" si="15"/>
        <v>0.22249494657811147</v>
      </c>
      <c r="H69" s="6"/>
      <c r="I69" s="6"/>
      <c r="J69" s="6"/>
      <c r="K69" s="6"/>
      <c r="L69" s="6"/>
      <c r="M69" s="6"/>
      <c r="N69" s="6"/>
      <c r="O69" s="6"/>
      <c r="P69" s="6"/>
      <c r="Q69" s="6"/>
      <c r="R69" s="6"/>
      <c r="S69" s="6"/>
      <c r="T69" s="6"/>
      <c r="U69" s="6"/>
      <c r="V69" s="6"/>
      <c r="W69" s="6"/>
      <c r="X69" s="6"/>
    </row>
    <row r="70" spans="1:24" x14ac:dyDescent="0.25">
      <c r="A70" t="s">
        <v>29</v>
      </c>
      <c r="B70" s="1">
        <v>11</v>
      </c>
      <c r="C70" s="1">
        <v>6</v>
      </c>
      <c r="D70" s="1">
        <v>11</v>
      </c>
      <c r="E70" s="1"/>
      <c r="F70" s="1">
        <f t="shared" si="16"/>
        <v>28</v>
      </c>
      <c r="G70" s="2">
        <f t="shared" si="15"/>
        <v>4.0427375108287615E-3</v>
      </c>
    </row>
    <row r="71" spans="1:24" x14ac:dyDescent="0.25">
      <c r="A71" t="s">
        <v>48</v>
      </c>
      <c r="B71" s="1">
        <f>21+2+229+1</f>
        <v>253</v>
      </c>
      <c r="C71" s="1">
        <f>252+13</f>
        <v>265</v>
      </c>
      <c r="D71" s="1">
        <f>300+1+15</f>
        <v>316</v>
      </c>
      <c r="E71" s="1"/>
      <c r="F71" s="1">
        <f t="shared" si="16"/>
        <v>834</v>
      </c>
      <c r="G71" s="2">
        <f t="shared" si="15"/>
        <v>0.12041582442968525</v>
      </c>
    </row>
    <row r="72" spans="1:24" x14ac:dyDescent="0.25">
      <c r="A72" t="s">
        <v>65</v>
      </c>
      <c r="B72" s="1">
        <v>1282</v>
      </c>
      <c r="C72" s="1">
        <v>1414</v>
      </c>
      <c r="D72" s="1">
        <v>1537</v>
      </c>
      <c r="E72" s="1"/>
      <c r="F72" s="1">
        <f t="shared" si="16"/>
        <v>4233</v>
      </c>
      <c r="G72" s="2">
        <f t="shared" si="15"/>
        <v>0.61117528154779088</v>
      </c>
    </row>
    <row r="73" spans="1:24" x14ac:dyDescent="0.25">
      <c r="A73" s="17" t="s">
        <v>5</v>
      </c>
      <c r="B73" s="18">
        <f>SUM(B68:B72)</f>
        <v>2062</v>
      </c>
      <c r="C73" s="18">
        <f t="shared" ref="C73:F73" si="17">SUM(C68:C72)</f>
        <v>2309</v>
      </c>
      <c r="D73" s="18">
        <f t="shared" si="17"/>
        <v>2555</v>
      </c>
      <c r="E73" s="18">
        <f t="shared" si="17"/>
        <v>0</v>
      </c>
      <c r="F73" s="18">
        <f t="shared" si="17"/>
        <v>6926</v>
      </c>
      <c r="G73" s="19">
        <f t="shared" si="15"/>
        <v>1</v>
      </c>
    </row>
    <row r="74" spans="1:24" x14ac:dyDescent="0.25">
      <c r="A74" t="s">
        <v>83</v>
      </c>
      <c r="B74" s="1">
        <v>222</v>
      </c>
      <c r="C74" s="1">
        <v>227</v>
      </c>
      <c r="D74" s="1">
        <v>282</v>
      </c>
      <c r="E74" s="1"/>
      <c r="F74" s="1">
        <f t="shared" si="16"/>
        <v>731</v>
      </c>
      <c r="G74" s="52">
        <f t="shared" si="15"/>
        <v>0.10554432572913659</v>
      </c>
    </row>
    <row r="75" spans="1:24" ht="60.75" customHeight="1" x14ac:dyDescent="0.25">
      <c r="A75" s="79" t="s">
        <v>107</v>
      </c>
      <c r="B75" s="79"/>
      <c r="C75" s="79"/>
      <c r="D75" s="79"/>
      <c r="E75" s="79"/>
      <c r="F75" s="79"/>
      <c r="G75" s="79"/>
    </row>
    <row r="76" spans="1:24" x14ac:dyDescent="0.25">
      <c r="A76" s="78"/>
      <c r="B76" s="78"/>
      <c r="C76" s="78"/>
      <c r="D76" s="78"/>
      <c r="E76" s="78"/>
      <c r="F76" s="78"/>
      <c r="G76" s="78"/>
    </row>
    <row r="77" spans="1:24" x14ac:dyDescent="0.25">
      <c r="A77" t="s">
        <v>63</v>
      </c>
      <c r="B77" s="1" t="s">
        <v>1</v>
      </c>
      <c r="C77" s="1" t="s">
        <v>2</v>
      </c>
      <c r="D77" s="1" t="s">
        <v>3</v>
      </c>
      <c r="E77" s="1" t="s">
        <v>4</v>
      </c>
      <c r="F77" s="1" t="s">
        <v>5</v>
      </c>
      <c r="G77" s="1" t="s">
        <v>18</v>
      </c>
    </row>
    <row r="78" spans="1:24" x14ac:dyDescent="0.25">
      <c r="A78" t="s">
        <v>19</v>
      </c>
      <c r="B78" s="1">
        <v>954</v>
      </c>
      <c r="C78" s="1">
        <v>929</v>
      </c>
      <c r="D78" s="1">
        <v>991</v>
      </c>
      <c r="E78" s="1"/>
      <c r="F78" s="1">
        <f>SUM(B78:E78)</f>
        <v>2874</v>
      </c>
      <c r="G78" s="2">
        <f>F78/$F$85</f>
        <v>0.14373593398349588</v>
      </c>
    </row>
    <row r="79" spans="1:24" x14ac:dyDescent="0.25">
      <c r="A79" t="s">
        <v>111</v>
      </c>
      <c r="B79" s="1">
        <v>824</v>
      </c>
      <c r="C79" s="1">
        <v>813</v>
      </c>
      <c r="D79" s="1">
        <v>834</v>
      </c>
      <c r="E79" s="1"/>
      <c r="F79" s="1">
        <f>SUM(B79:E79)</f>
        <v>2471</v>
      </c>
      <c r="G79" s="2">
        <f>F79/$F$85</f>
        <v>0.12358089522380596</v>
      </c>
    </row>
    <row r="80" spans="1:24" x14ac:dyDescent="0.25">
      <c r="A80" t="s">
        <v>20</v>
      </c>
      <c r="B80" s="1">
        <v>522</v>
      </c>
      <c r="C80" s="1">
        <v>669</v>
      </c>
      <c r="D80" s="1">
        <v>674</v>
      </c>
      <c r="E80" s="1"/>
      <c r="F80" s="1">
        <f t="shared" ref="F80:F84" si="18">SUM(B80:E80)</f>
        <v>1865</v>
      </c>
      <c r="G80" s="2">
        <f t="shared" ref="G80:G84" si="19">F80/$F$85</f>
        <v>9.3273318329582397E-2</v>
      </c>
    </row>
    <row r="81" spans="1:7" x14ac:dyDescent="0.25">
      <c r="A81" t="s">
        <v>21</v>
      </c>
      <c r="B81" s="1">
        <v>1595</v>
      </c>
      <c r="C81" s="1">
        <v>1497</v>
      </c>
      <c r="D81" s="1">
        <v>1686</v>
      </c>
      <c r="E81" s="1"/>
      <c r="F81" s="1">
        <f t="shared" si="18"/>
        <v>4778</v>
      </c>
      <c r="G81" s="2">
        <f t="shared" si="19"/>
        <v>0.23895973993498373</v>
      </c>
    </row>
    <row r="82" spans="1:7" x14ac:dyDescent="0.25">
      <c r="A82" t="s">
        <v>22</v>
      </c>
      <c r="B82" s="1">
        <v>1093</v>
      </c>
      <c r="C82" s="1">
        <v>1148</v>
      </c>
      <c r="D82" s="1">
        <v>1257</v>
      </c>
      <c r="E82" s="1"/>
      <c r="F82" s="1">
        <f t="shared" si="18"/>
        <v>3498</v>
      </c>
      <c r="G82" s="2">
        <f t="shared" si="19"/>
        <v>0.17494373593398349</v>
      </c>
    </row>
    <row r="83" spans="1:7" x14ac:dyDescent="0.25">
      <c r="A83" t="s">
        <v>23</v>
      </c>
      <c r="B83" s="1">
        <v>1481</v>
      </c>
      <c r="C83" s="1">
        <v>1462</v>
      </c>
      <c r="D83" s="1">
        <v>1410</v>
      </c>
      <c r="E83" s="1"/>
      <c r="F83" s="1">
        <f t="shared" si="18"/>
        <v>4353</v>
      </c>
      <c r="G83" s="2">
        <f t="shared" si="19"/>
        <v>0.21770442610652663</v>
      </c>
    </row>
    <row r="84" spans="1:7" x14ac:dyDescent="0.25">
      <c r="A84" t="s">
        <v>48</v>
      </c>
      <c r="B84" s="1">
        <v>62</v>
      </c>
      <c r="C84" s="1">
        <v>54</v>
      </c>
      <c r="D84" s="1">
        <v>40</v>
      </c>
      <c r="E84" s="1"/>
      <c r="F84" s="1">
        <f t="shared" si="18"/>
        <v>156</v>
      </c>
      <c r="G84" s="2">
        <f t="shared" si="19"/>
        <v>7.8019504876219057E-3</v>
      </c>
    </row>
    <row r="85" spans="1:7" x14ac:dyDescent="0.25">
      <c r="A85" s="17" t="s">
        <v>5</v>
      </c>
      <c r="B85" s="18">
        <f>SUM(B78:B84)</f>
        <v>6531</v>
      </c>
      <c r="C85" s="18">
        <f>SUM(C78:C84)</f>
        <v>6572</v>
      </c>
      <c r="D85" s="18">
        <f>SUM(D78:D84)</f>
        <v>6892</v>
      </c>
      <c r="E85" s="18">
        <f>SUM(E78:E84)</f>
        <v>0</v>
      </c>
      <c r="F85" s="18">
        <f>SUM(F78:F84)</f>
        <v>19995</v>
      </c>
      <c r="G85" s="19">
        <f>SUBTOTAL(109,G78:G84)</f>
        <v>1</v>
      </c>
    </row>
    <row r="86" spans="1:7" ht="12" customHeight="1" thickBot="1" x14ac:dyDescent="0.3">
      <c r="A86" s="73"/>
      <c r="B86" s="73"/>
      <c r="C86" s="73"/>
      <c r="D86" s="73"/>
      <c r="E86" s="73"/>
      <c r="F86" s="73"/>
      <c r="G86" s="73"/>
    </row>
    <row r="87" spans="1:7" ht="53.25" customHeight="1" thickBot="1" x14ac:dyDescent="0.3">
      <c r="A87" s="70" t="s">
        <v>121</v>
      </c>
      <c r="B87" s="71"/>
      <c r="C87" s="71"/>
      <c r="D87" s="71"/>
      <c r="E87" s="71"/>
      <c r="F87" s="71"/>
      <c r="G87" s="72"/>
    </row>
  </sheetData>
  <sheetProtection sheet="1" objects="1" scenarios="1"/>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9"/>
  <sheetViews>
    <sheetView workbookViewId="0">
      <selection activeCell="O62" sqref="O62"/>
    </sheetView>
  </sheetViews>
  <sheetFormatPr defaultRowHeight="15" x14ac:dyDescent="0.25"/>
  <cols>
    <col min="1" max="1" width="35.28515625" bestFit="1" customWidth="1"/>
    <col min="2" max="6" width="9.140625" style="1"/>
    <col min="10" max="10" width="35.28515625" bestFit="1" customWidth="1"/>
  </cols>
  <sheetData>
    <row r="1" spans="1:16" ht="15" customHeight="1" thickBot="1" x14ac:dyDescent="0.3">
      <c r="A1" s="80" t="s">
        <v>117</v>
      </c>
      <c r="B1" s="80"/>
      <c r="C1" s="80"/>
      <c r="D1" s="80"/>
      <c r="E1" s="80"/>
      <c r="F1" s="80"/>
      <c r="G1" s="80"/>
      <c r="J1" s="80" t="s">
        <v>118</v>
      </c>
      <c r="K1" s="80"/>
      <c r="L1" s="80"/>
      <c r="M1" s="80"/>
      <c r="N1" s="80"/>
      <c r="O1" s="80"/>
      <c r="P1" s="80"/>
    </row>
    <row r="2" spans="1:16" ht="15.75" thickTop="1" x14ac:dyDescent="0.25">
      <c r="A2" s="3" t="s">
        <v>84</v>
      </c>
      <c r="B2" s="4" t="s">
        <v>1</v>
      </c>
      <c r="C2" s="4" t="s">
        <v>2</v>
      </c>
      <c r="D2" s="4" t="s">
        <v>3</v>
      </c>
      <c r="E2" s="4" t="s">
        <v>4</v>
      </c>
      <c r="F2" s="4" t="s">
        <v>5</v>
      </c>
      <c r="G2" s="5" t="s">
        <v>18</v>
      </c>
      <c r="J2" s="3" t="s">
        <v>84</v>
      </c>
      <c r="K2" s="4" t="s">
        <v>1</v>
      </c>
      <c r="L2" s="4" t="s">
        <v>2</v>
      </c>
      <c r="M2" s="4" t="s">
        <v>3</v>
      </c>
      <c r="N2" s="4" t="s">
        <v>4</v>
      </c>
      <c r="O2" s="4" t="s">
        <v>5</v>
      </c>
      <c r="P2" s="5" t="s">
        <v>18</v>
      </c>
    </row>
    <row r="3" spans="1:16" x14ac:dyDescent="0.25">
      <c r="A3" t="s">
        <v>85</v>
      </c>
      <c r="B3" s="1">
        <v>0</v>
      </c>
      <c r="C3" s="1">
        <v>2</v>
      </c>
      <c r="D3" s="1">
        <v>1</v>
      </c>
      <c r="F3" s="1">
        <f t="shared" ref="F3:F26" si="0">SUM(B3:E3)</f>
        <v>3</v>
      </c>
      <c r="G3" s="2">
        <f t="shared" ref="G3:G26" si="1">F3/F$39</f>
        <v>3.6122817579771222E-4</v>
      </c>
      <c r="J3" t="s">
        <v>85</v>
      </c>
      <c r="K3" s="1">
        <v>0</v>
      </c>
      <c r="L3" s="1">
        <v>0</v>
      </c>
      <c r="M3" s="1">
        <v>0</v>
      </c>
      <c r="N3" s="1"/>
      <c r="O3" s="1">
        <f t="shared" ref="O3:O26" si="2">SUM(K3:N3)</f>
        <v>0</v>
      </c>
      <c r="P3" s="2">
        <f t="shared" ref="P3:P26" si="3">O3/O$39</f>
        <v>0</v>
      </c>
    </row>
    <row r="4" spans="1:16" x14ac:dyDescent="0.25">
      <c r="A4" t="s">
        <v>7</v>
      </c>
      <c r="B4" s="1">
        <v>0</v>
      </c>
      <c r="C4" s="1">
        <v>0</v>
      </c>
      <c r="D4" s="1">
        <v>4</v>
      </c>
      <c r="F4" s="1">
        <f t="shared" si="0"/>
        <v>4</v>
      </c>
      <c r="G4" s="2">
        <f t="shared" si="1"/>
        <v>4.8163756773028296E-4</v>
      </c>
      <c r="J4" t="s">
        <v>7</v>
      </c>
      <c r="K4" s="1">
        <v>0</v>
      </c>
      <c r="L4" s="1">
        <v>0</v>
      </c>
      <c r="M4" s="1">
        <v>0</v>
      </c>
      <c r="N4" s="1"/>
      <c r="O4" s="1">
        <f t="shared" si="2"/>
        <v>0</v>
      </c>
      <c r="P4" s="2">
        <f t="shared" si="3"/>
        <v>0</v>
      </c>
    </row>
    <row r="5" spans="1:16" x14ac:dyDescent="0.25">
      <c r="A5" t="s">
        <v>86</v>
      </c>
      <c r="B5" s="1">
        <v>406</v>
      </c>
      <c r="C5" s="1">
        <v>350</v>
      </c>
      <c r="D5" s="1">
        <v>382</v>
      </c>
      <c r="F5" s="1">
        <f t="shared" si="0"/>
        <v>1138</v>
      </c>
      <c r="G5" s="2">
        <f t="shared" si="1"/>
        <v>0.13702588801926549</v>
      </c>
      <c r="J5" t="s">
        <v>86</v>
      </c>
      <c r="K5" s="1">
        <v>18</v>
      </c>
      <c r="L5" s="1">
        <v>22</v>
      </c>
      <c r="M5" s="1">
        <v>44</v>
      </c>
      <c r="N5" s="1"/>
      <c r="O5" s="1">
        <f t="shared" si="2"/>
        <v>84</v>
      </c>
      <c r="P5" s="2">
        <f t="shared" si="3"/>
        <v>3.3359809372517868E-2</v>
      </c>
    </row>
    <row r="6" spans="1:16" x14ac:dyDescent="0.25">
      <c r="A6" t="s">
        <v>8</v>
      </c>
      <c r="B6" s="1">
        <v>0</v>
      </c>
      <c r="C6" s="1">
        <v>0</v>
      </c>
      <c r="D6" s="1">
        <v>0</v>
      </c>
      <c r="F6" s="1">
        <f t="shared" si="0"/>
        <v>0</v>
      </c>
      <c r="G6" s="2">
        <f t="shared" si="1"/>
        <v>0</v>
      </c>
      <c r="J6" t="s">
        <v>8</v>
      </c>
      <c r="K6" s="1">
        <v>0</v>
      </c>
      <c r="L6" s="1">
        <v>0</v>
      </c>
      <c r="M6" s="1">
        <v>0</v>
      </c>
      <c r="N6" s="1"/>
      <c r="O6" s="1">
        <f t="shared" si="2"/>
        <v>0</v>
      </c>
      <c r="P6" s="2">
        <f t="shared" si="3"/>
        <v>0</v>
      </c>
    </row>
    <row r="7" spans="1:16" x14ac:dyDescent="0.25">
      <c r="A7" t="s">
        <v>9</v>
      </c>
      <c r="B7" s="1">
        <v>10</v>
      </c>
      <c r="C7" s="1">
        <v>20</v>
      </c>
      <c r="D7" s="1">
        <v>19</v>
      </c>
      <c r="F7" s="1">
        <f t="shared" si="0"/>
        <v>49</v>
      </c>
      <c r="G7" s="2">
        <f t="shared" si="1"/>
        <v>5.9000602046959663E-3</v>
      </c>
      <c r="J7" t="s">
        <v>9</v>
      </c>
      <c r="K7" s="1">
        <v>0</v>
      </c>
      <c r="L7" s="1">
        <v>0</v>
      </c>
      <c r="M7" s="1">
        <v>3</v>
      </c>
      <c r="N7" s="1"/>
      <c r="O7" s="1">
        <f t="shared" si="2"/>
        <v>3</v>
      </c>
      <c r="P7" s="2">
        <f t="shared" si="3"/>
        <v>1.1914217633042098E-3</v>
      </c>
    </row>
    <row r="8" spans="1:16" x14ac:dyDescent="0.25">
      <c r="A8" t="s">
        <v>17</v>
      </c>
      <c r="B8" s="1">
        <v>3</v>
      </c>
      <c r="C8" s="1">
        <v>1</v>
      </c>
      <c r="D8" s="1">
        <v>1</v>
      </c>
      <c r="F8" s="1">
        <f t="shared" si="0"/>
        <v>5</v>
      </c>
      <c r="G8" s="2">
        <f t="shared" si="1"/>
        <v>6.020469596628537E-4</v>
      </c>
      <c r="J8" t="s">
        <v>17</v>
      </c>
      <c r="K8" s="1">
        <v>0</v>
      </c>
      <c r="L8" s="1">
        <v>2</v>
      </c>
      <c r="M8" s="1">
        <v>2</v>
      </c>
      <c r="N8" s="1"/>
      <c r="O8" s="1">
        <f t="shared" si="2"/>
        <v>4</v>
      </c>
      <c r="P8" s="2">
        <f t="shared" si="3"/>
        <v>1.5885623510722795E-3</v>
      </c>
    </row>
    <row r="9" spans="1:16" x14ac:dyDescent="0.25">
      <c r="A9" t="s">
        <v>10</v>
      </c>
      <c r="B9" s="1">
        <v>96</v>
      </c>
      <c r="C9" s="1">
        <v>103</v>
      </c>
      <c r="D9" s="1">
        <v>101</v>
      </c>
      <c r="F9" s="1">
        <f t="shared" si="0"/>
        <v>300</v>
      </c>
      <c r="G9" s="2">
        <f t="shared" si="1"/>
        <v>3.6122817579771226E-2</v>
      </c>
      <c r="J9" t="s">
        <v>10</v>
      </c>
      <c r="K9" s="1">
        <v>10</v>
      </c>
      <c r="L9" s="1">
        <v>13</v>
      </c>
      <c r="M9" s="1">
        <v>12</v>
      </c>
      <c r="N9" s="1"/>
      <c r="O9" s="1">
        <f t="shared" si="2"/>
        <v>35</v>
      </c>
      <c r="P9" s="2">
        <f t="shared" si="3"/>
        <v>1.3899920571882446E-2</v>
      </c>
    </row>
    <row r="10" spans="1:16" x14ac:dyDescent="0.25">
      <c r="A10" t="s">
        <v>87</v>
      </c>
      <c r="B10" s="1">
        <v>162</v>
      </c>
      <c r="C10" s="1">
        <v>173</v>
      </c>
      <c r="D10" s="1">
        <v>189</v>
      </c>
      <c r="F10" s="1">
        <f t="shared" si="0"/>
        <v>524</v>
      </c>
      <c r="G10" s="2">
        <f t="shared" si="1"/>
        <v>6.3094521372667065E-2</v>
      </c>
      <c r="J10" t="s">
        <v>87</v>
      </c>
      <c r="K10" s="1">
        <v>21</v>
      </c>
      <c r="L10" s="1">
        <v>21</v>
      </c>
      <c r="M10" s="1">
        <v>19</v>
      </c>
      <c r="N10" s="1"/>
      <c r="O10" s="1">
        <f t="shared" si="2"/>
        <v>61</v>
      </c>
      <c r="P10" s="2">
        <f t="shared" si="3"/>
        <v>2.4225575853852262E-2</v>
      </c>
    </row>
    <row r="11" spans="1:16" x14ac:dyDescent="0.25">
      <c r="A11" t="s">
        <v>11</v>
      </c>
      <c r="B11" s="1">
        <v>1</v>
      </c>
      <c r="C11" s="1">
        <v>4</v>
      </c>
      <c r="D11" s="1">
        <v>3</v>
      </c>
      <c r="F11" s="1">
        <f t="shared" si="0"/>
        <v>8</v>
      </c>
      <c r="G11" s="2">
        <f t="shared" si="1"/>
        <v>9.6327513546056592E-4</v>
      </c>
      <c r="J11" t="s">
        <v>11</v>
      </c>
      <c r="K11" s="1">
        <v>2</v>
      </c>
      <c r="L11" s="1">
        <v>1</v>
      </c>
      <c r="M11" s="1">
        <v>3</v>
      </c>
      <c r="N11" s="1"/>
      <c r="O11" s="1">
        <f t="shared" si="2"/>
        <v>6</v>
      </c>
      <c r="P11" s="2">
        <f t="shared" si="3"/>
        <v>2.3828435266084196E-3</v>
      </c>
    </row>
    <row r="12" spans="1:16" x14ac:dyDescent="0.25">
      <c r="A12" t="s">
        <v>12</v>
      </c>
      <c r="B12" s="1">
        <v>1</v>
      </c>
      <c r="C12" s="1">
        <v>4</v>
      </c>
      <c r="D12" s="1">
        <v>2</v>
      </c>
      <c r="F12" s="1">
        <f t="shared" si="0"/>
        <v>7</v>
      </c>
      <c r="G12" s="2">
        <f t="shared" si="1"/>
        <v>8.4286574352799518E-4</v>
      </c>
      <c r="J12" t="s">
        <v>12</v>
      </c>
      <c r="K12" s="1">
        <v>0</v>
      </c>
      <c r="L12" s="1">
        <v>0</v>
      </c>
      <c r="M12" s="1">
        <v>0</v>
      </c>
      <c r="N12" s="1"/>
      <c r="O12" s="1">
        <f t="shared" si="2"/>
        <v>0</v>
      </c>
      <c r="P12" s="2">
        <f t="shared" si="3"/>
        <v>0</v>
      </c>
    </row>
    <row r="13" spans="1:16" x14ac:dyDescent="0.25">
      <c r="A13" t="s">
        <v>88</v>
      </c>
      <c r="B13" s="1">
        <v>11</v>
      </c>
      <c r="C13" s="1">
        <v>19</v>
      </c>
      <c r="D13" s="1">
        <v>18</v>
      </c>
      <c r="F13" s="1">
        <f t="shared" si="0"/>
        <v>48</v>
      </c>
      <c r="G13" s="2">
        <f t="shared" si="1"/>
        <v>5.7796508127633955E-3</v>
      </c>
      <c r="J13" t="s">
        <v>88</v>
      </c>
      <c r="K13" s="1">
        <v>2</v>
      </c>
      <c r="L13" s="1">
        <v>1</v>
      </c>
      <c r="M13" s="1">
        <v>4</v>
      </c>
      <c r="N13" s="1"/>
      <c r="O13" s="1">
        <f t="shared" si="2"/>
        <v>7</v>
      </c>
      <c r="P13" s="2">
        <f t="shared" si="3"/>
        <v>2.7799841143764893E-3</v>
      </c>
    </row>
    <row r="14" spans="1:16" x14ac:dyDescent="0.25">
      <c r="A14" t="s">
        <v>89</v>
      </c>
      <c r="B14" s="1">
        <v>0</v>
      </c>
      <c r="C14" s="1">
        <v>0</v>
      </c>
      <c r="D14" s="1">
        <v>0</v>
      </c>
      <c r="F14" s="1">
        <f t="shared" si="0"/>
        <v>0</v>
      </c>
      <c r="G14" s="2">
        <f t="shared" si="1"/>
        <v>0</v>
      </c>
      <c r="J14" t="s">
        <v>89</v>
      </c>
      <c r="K14" s="1">
        <v>0</v>
      </c>
      <c r="L14" s="1">
        <v>0</v>
      </c>
      <c r="M14" s="1">
        <v>0</v>
      </c>
      <c r="N14" s="1"/>
      <c r="O14" s="1">
        <f t="shared" si="2"/>
        <v>0</v>
      </c>
      <c r="P14" s="2">
        <f t="shared" si="3"/>
        <v>0</v>
      </c>
    </row>
    <row r="15" spans="1:16" x14ac:dyDescent="0.25">
      <c r="A15" t="s">
        <v>90</v>
      </c>
      <c r="B15" s="1">
        <v>0</v>
      </c>
      <c r="C15" s="1">
        <v>2</v>
      </c>
      <c r="D15" s="1">
        <v>4</v>
      </c>
      <c r="F15" s="1">
        <f t="shared" si="0"/>
        <v>6</v>
      </c>
      <c r="G15" s="2">
        <f t="shared" si="1"/>
        <v>7.2245635159542444E-4</v>
      </c>
      <c r="J15" t="s">
        <v>90</v>
      </c>
      <c r="K15" s="1">
        <v>0</v>
      </c>
      <c r="L15" s="1">
        <v>0</v>
      </c>
      <c r="M15" s="1">
        <v>0</v>
      </c>
      <c r="N15" s="1"/>
      <c r="O15" s="1">
        <f t="shared" si="2"/>
        <v>0</v>
      </c>
      <c r="P15" s="2">
        <f t="shared" si="3"/>
        <v>0</v>
      </c>
    </row>
    <row r="16" spans="1:16" x14ac:dyDescent="0.25">
      <c r="A16" t="s">
        <v>105</v>
      </c>
      <c r="B16" s="1">
        <v>0</v>
      </c>
      <c r="C16" s="1">
        <v>0</v>
      </c>
      <c r="D16" s="1">
        <v>1</v>
      </c>
      <c r="F16" s="1">
        <f t="shared" si="0"/>
        <v>1</v>
      </c>
      <c r="G16" s="2">
        <f t="shared" si="1"/>
        <v>1.2040939193257074E-4</v>
      </c>
      <c r="J16" t="s">
        <v>105</v>
      </c>
      <c r="K16" s="1">
        <v>0</v>
      </c>
      <c r="L16" s="1">
        <v>0</v>
      </c>
      <c r="M16" s="1">
        <v>0</v>
      </c>
      <c r="N16" s="1"/>
      <c r="O16" s="1">
        <f t="shared" si="2"/>
        <v>0</v>
      </c>
      <c r="P16" s="2">
        <f t="shared" si="3"/>
        <v>0</v>
      </c>
    </row>
    <row r="17" spans="1:16" x14ac:dyDescent="0.25">
      <c r="A17" t="s">
        <v>68</v>
      </c>
      <c r="B17" s="1">
        <v>14</v>
      </c>
      <c r="C17" s="1">
        <v>16</v>
      </c>
      <c r="D17" s="1">
        <v>25</v>
      </c>
      <c r="F17" s="1">
        <f t="shared" si="0"/>
        <v>55</v>
      </c>
      <c r="G17" s="2">
        <f t="shared" si="1"/>
        <v>6.6225165562913907E-3</v>
      </c>
      <c r="J17" t="s">
        <v>68</v>
      </c>
      <c r="K17" s="1">
        <v>0</v>
      </c>
      <c r="L17" s="1">
        <v>0</v>
      </c>
      <c r="M17" s="1">
        <v>0</v>
      </c>
      <c r="N17" s="1"/>
      <c r="O17" s="1">
        <f t="shared" si="2"/>
        <v>0</v>
      </c>
      <c r="P17" s="2">
        <f t="shared" si="3"/>
        <v>0</v>
      </c>
    </row>
    <row r="18" spans="1:16" x14ac:dyDescent="0.25">
      <c r="A18" t="s">
        <v>91</v>
      </c>
      <c r="B18" s="1">
        <v>124</v>
      </c>
      <c r="C18" s="1">
        <v>87</v>
      </c>
      <c r="D18" s="1">
        <v>128</v>
      </c>
      <c r="F18" s="1">
        <f t="shared" si="0"/>
        <v>339</v>
      </c>
      <c r="G18" s="2">
        <f t="shared" si="1"/>
        <v>4.0818783865141484E-2</v>
      </c>
      <c r="J18" t="s">
        <v>91</v>
      </c>
      <c r="K18" s="1">
        <v>65</v>
      </c>
      <c r="L18" s="1">
        <v>54</v>
      </c>
      <c r="M18" s="1">
        <v>68</v>
      </c>
      <c r="N18" s="1"/>
      <c r="O18" s="1">
        <f t="shared" si="2"/>
        <v>187</v>
      </c>
      <c r="P18" s="2">
        <f t="shared" si="3"/>
        <v>7.4265289912629068E-2</v>
      </c>
    </row>
    <row r="19" spans="1:16" x14ac:dyDescent="0.25">
      <c r="A19" t="s">
        <v>13</v>
      </c>
      <c r="B19" s="1">
        <v>31</v>
      </c>
      <c r="C19" s="1">
        <v>27</v>
      </c>
      <c r="D19" s="1">
        <v>21</v>
      </c>
      <c r="F19" s="1">
        <f t="shared" si="0"/>
        <v>79</v>
      </c>
      <c r="G19" s="2">
        <f t="shared" si="1"/>
        <v>9.5123419626730894E-3</v>
      </c>
      <c r="J19" t="s">
        <v>13</v>
      </c>
      <c r="K19" s="1">
        <v>1</v>
      </c>
      <c r="L19" s="1">
        <v>1</v>
      </c>
      <c r="M19" s="1">
        <v>0</v>
      </c>
      <c r="N19" s="1"/>
      <c r="O19" s="1">
        <f t="shared" si="2"/>
        <v>2</v>
      </c>
      <c r="P19" s="2">
        <f t="shared" si="3"/>
        <v>7.9428117553613975E-4</v>
      </c>
    </row>
    <row r="20" spans="1:16" x14ac:dyDescent="0.25">
      <c r="A20" t="s">
        <v>92</v>
      </c>
      <c r="B20" s="1">
        <v>5</v>
      </c>
      <c r="C20" s="1">
        <v>3</v>
      </c>
      <c r="D20" s="1">
        <v>6</v>
      </c>
      <c r="F20" s="1">
        <f t="shared" si="0"/>
        <v>14</v>
      </c>
      <c r="G20" s="2">
        <f t="shared" si="1"/>
        <v>1.6857314870559904E-3</v>
      </c>
      <c r="J20" t="s">
        <v>92</v>
      </c>
      <c r="K20" s="1">
        <v>1</v>
      </c>
      <c r="L20" s="1">
        <v>2</v>
      </c>
      <c r="M20" s="1">
        <v>2</v>
      </c>
      <c r="N20" s="1"/>
      <c r="O20" s="1">
        <f t="shared" si="2"/>
        <v>5</v>
      </c>
      <c r="P20" s="2">
        <f t="shared" si="3"/>
        <v>1.9857029388403494E-3</v>
      </c>
    </row>
    <row r="21" spans="1:16" x14ac:dyDescent="0.25">
      <c r="A21" t="s">
        <v>93</v>
      </c>
      <c r="B21" s="1">
        <v>0</v>
      </c>
      <c r="C21" s="1">
        <v>0</v>
      </c>
      <c r="D21" s="1">
        <v>0</v>
      </c>
      <c r="F21" s="1">
        <f t="shared" si="0"/>
        <v>0</v>
      </c>
      <c r="G21" s="2">
        <f t="shared" si="1"/>
        <v>0</v>
      </c>
      <c r="J21" t="s">
        <v>93</v>
      </c>
      <c r="K21" s="1">
        <v>0</v>
      </c>
      <c r="L21" s="1">
        <v>0</v>
      </c>
      <c r="M21" s="1">
        <v>1</v>
      </c>
      <c r="N21" s="1"/>
      <c r="O21" s="1">
        <f t="shared" si="2"/>
        <v>1</v>
      </c>
      <c r="P21" s="2">
        <f t="shared" si="3"/>
        <v>3.9714058776806987E-4</v>
      </c>
    </row>
    <row r="22" spans="1:16" x14ac:dyDescent="0.25">
      <c r="A22" t="s">
        <v>14</v>
      </c>
      <c r="B22" s="1">
        <v>8</v>
      </c>
      <c r="C22" s="1">
        <v>14</v>
      </c>
      <c r="D22" s="1">
        <v>18</v>
      </c>
      <c r="F22" s="1">
        <f t="shared" si="0"/>
        <v>40</v>
      </c>
      <c r="G22" s="2">
        <f t="shared" si="1"/>
        <v>4.8163756773028296E-3</v>
      </c>
      <c r="J22" t="s">
        <v>14</v>
      </c>
      <c r="K22" s="1">
        <v>0</v>
      </c>
      <c r="L22" s="1">
        <v>0</v>
      </c>
      <c r="M22" s="1">
        <v>0</v>
      </c>
      <c r="N22" s="1"/>
      <c r="O22" s="1">
        <f t="shared" si="2"/>
        <v>0</v>
      </c>
      <c r="P22" s="2">
        <f t="shared" si="3"/>
        <v>0</v>
      </c>
    </row>
    <row r="23" spans="1:16" x14ac:dyDescent="0.25">
      <c r="A23" t="s">
        <v>15</v>
      </c>
      <c r="B23" s="1">
        <v>23</v>
      </c>
      <c r="C23" s="1">
        <v>18</v>
      </c>
      <c r="D23" s="1">
        <v>17</v>
      </c>
      <c r="F23" s="1">
        <f t="shared" si="0"/>
        <v>58</v>
      </c>
      <c r="G23" s="2">
        <f t="shared" si="1"/>
        <v>6.9837447320891029E-3</v>
      </c>
      <c r="J23" t="s">
        <v>15</v>
      </c>
      <c r="K23" s="1">
        <v>7</v>
      </c>
      <c r="L23" s="1">
        <v>7</v>
      </c>
      <c r="M23" s="1">
        <v>7</v>
      </c>
      <c r="N23" s="1"/>
      <c r="O23" s="1">
        <f t="shared" si="2"/>
        <v>21</v>
      </c>
      <c r="P23" s="2">
        <f t="shared" si="3"/>
        <v>8.339952343129467E-3</v>
      </c>
    </row>
    <row r="24" spans="1:16" x14ac:dyDescent="0.25">
      <c r="A24" t="s">
        <v>16</v>
      </c>
      <c r="B24" s="1">
        <v>0</v>
      </c>
      <c r="C24" s="1">
        <v>1</v>
      </c>
      <c r="D24" s="1">
        <v>2</v>
      </c>
      <c r="F24" s="1">
        <f t="shared" si="0"/>
        <v>3</v>
      </c>
      <c r="G24" s="2">
        <f t="shared" si="1"/>
        <v>3.6122817579771222E-4</v>
      </c>
      <c r="J24" t="s">
        <v>16</v>
      </c>
      <c r="K24" s="1">
        <v>0</v>
      </c>
      <c r="L24" s="1">
        <v>1</v>
      </c>
      <c r="M24" s="1">
        <v>0</v>
      </c>
      <c r="N24" s="1"/>
      <c r="O24" s="1">
        <f t="shared" si="2"/>
        <v>1</v>
      </c>
      <c r="P24" s="2">
        <f t="shared" si="3"/>
        <v>3.9714058776806987E-4</v>
      </c>
    </row>
    <row r="25" spans="1:16" x14ac:dyDescent="0.25">
      <c r="A25" t="s">
        <v>94</v>
      </c>
      <c r="B25" s="1">
        <v>7</v>
      </c>
      <c r="C25" s="1">
        <v>6</v>
      </c>
      <c r="D25" s="1">
        <v>9</v>
      </c>
      <c r="F25" s="1">
        <f t="shared" si="0"/>
        <v>22</v>
      </c>
      <c r="G25" s="2">
        <f t="shared" si="1"/>
        <v>2.6490066225165563E-3</v>
      </c>
      <c r="J25" t="s">
        <v>94</v>
      </c>
      <c r="K25" s="1">
        <v>2</v>
      </c>
      <c r="L25" s="1">
        <v>0</v>
      </c>
      <c r="M25" s="1">
        <v>0</v>
      </c>
      <c r="N25" s="1"/>
      <c r="O25" s="1">
        <f t="shared" si="2"/>
        <v>2</v>
      </c>
      <c r="P25" s="2">
        <f t="shared" si="3"/>
        <v>7.9428117553613975E-4</v>
      </c>
    </row>
    <row r="26" spans="1:16" x14ac:dyDescent="0.25">
      <c r="A26" t="s">
        <v>106</v>
      </c>
      <c r="B26" s="1">
        <v>36</v>
      </c>
      <c r="C26" s="1">
        <v>73</v>
      </c>
      <c r="D26" s="1">
        <v>57</v>
      </c>
      <c r="F26" s="1">
        <f t="shared" si="0"/>
        <v>166</v>
      </c>
      <c r="G26" s="2">
        <f t="shared" si="1"/>
        <v>1.9987959060806745E-2</v>
      </c>
      <c r="J26" t="s">
        <v>106</v>
      </c>
      <c r="K26" s="1">
        <v>5</v>
      </c>
      <c r="L26" s="1">
        <v>8</v>
      </c>
      <c r="M26" s="1">
        <v>13</v>
      </c>
      <c r="N26" s="1"/>
      <c r="O26" s="1">
        <f t="shared" si="2"/>
        <v>26</v>
      </c>
      <c r="P26" s="2">
        <f t="shared" si="3"/>
        <v>1.0325655281969817E-2</v>
      </c>
    </row>
    <row r="27" spans="1:16" x14ac:dyDescent="0.25">
      <c r="A27" s="53" t="s">
        <v>95</v>
      </c>
      <c r="B27" s="54" t="s">
        <v>1</v>
      </c>
      <c r="C27" s="54" t="s">
        <v>2</v>
      </c>
      <c r="D27" s="54" t="s">
        <v>3</v>
      </c>
      <c r="E27" s="54" t="s">
        <v>4</v>
      </c>
      <c r="F27" s="54" t="s">
        <v>5</v>
      </c>
      <c r="G27" s="54" t="s">
        <v>18</v>
      </c>
      <c r="J27" s="53" t="s">
        <v>95</v>
      </c>
      <c r="K27" s="54" t="s">
        <v>1</v>
      </c>
      <c r="L27" s="54" t="s">
        <v>2</v>
      </c>
      <c r="M27" s="54" t="s">
        <v>3</v>
      </c>
      <c r="N27" s="54" t="s">
        <v>4</v>
      </c>
      <c r="O27" s="54" t="s">
        <v>5</v>
      </c>
      <c r="P27" s="54" t="s">
        <v>18</v>
      </c>
    </row>
    <row r="28" spans="1:16" x14ac:dyDescent="0.25">
      <c r="A28" t="s">
        <v>96</v>
      </c>
      <c r="B28" s="1">
        <v>0</v>
      </c>
      <c r="C28" s="1">
        <v>0</v>
      </c>
      <c r="D28" s="1">
        <v>0</v>
      </c>
      <c r="F28" s="1">
        <f t="shared" ref="F28:F39" si="4">SUM(B28:E28)</f>
        <v>0</v>
      </c>
      <c r="G28" s="2">
        <f t="shared" ref="G28:G38" si="5">F28/F$39</f>
        <v>0</v>
      </c>
      <c r="J28" t="s">
        <v>96</v>
      </c>
      <c r="K28" s="1">
        <v>0</v>
      </c>
      <c r="L28" s="1">
        <v>0</v>
      </c>
      <c r="M28" s="1">
        <v>1</v>
      </c>
      <c r="N28" s="1"/>
      <c r="O28" s="1">
        <f t="shared" ref="O28:O39" si="6">SUM(K28:N28)</f>
        <v>1</v>
      </c>
      <c r="P28" s="2">
        <f t="shared" ref="P28:P38" si="7">O28/O$39</f>
        <v>3.9714058776806987E-4</v>
      </c>
    </row>
    <row r="29" spans="1:16" x14ac:dyDescent="0.25">
      <c r="A29" t="s">
        <v>97</v>
      </c>
      <c r="B29" s="1">
        <v>0</v>
      </c>
      <c r="C29" s="1">
        <v>0</v>
      </c>
      <c r="D29" s="1">
        <v>0</v>
      </c>
      <c r="F29" s="1">
        <f t="shared" si="4"/>
        <v>0</v>
      </c>
      <c r="G29" s="2">
        <f t="shared" si="5"/>
        <v>0</v>
      </c>
      <c r="J29" t="s">
        <v>97</v>
      </c>
      <c r="K29" s="1">
        <v>0</v>
      </c>
      <c r="L29" s="1">
        <v>0</v>
      </c>
      <c r="M29" s="1">
        <v>0</v>
      </c>
      <c r="N29" s="1"/>
      <c r="O29" s="1">
        <f t="shared" si="6"/>
        <v>0</v>
      </c>
      <c r="P29" s="2">
        <f t="shared" si="7"/>
        <v>0</v>
      </c>
    </row>
    <row r="30" spans="1:16" x14ac:dyDescent="0.25">
      <c r="A30" t="s">
        <v>81</v>
      </c>
      <c r="B30" s="1">
        <v>510</v>
      </c>
      <c r="C30" s="1">
        <v>528</v>
      </c>
      <c r="D30" s="1">
        <v>646</v>
      </c>
      <c r="F30" s="1">
        <f t="shared" si="4"/>
        <v>1684</v>
      </c>
      <c r="G30" s="2">
        <f t="shared" si="5"/>
        <v>0.20276941601444912</v>
      </c>
      <c r="J30" t="s">
        <v>81</v>
      </c>
      <c r="K30" s="1">
        <v>84</v>
      </c>
      <c r="L30" s="1">
        <v>110</v>
      </c>
      <c r="M30" s="1">
        <v>145</v>
      </c>
      <c r="N30" s="1"/>
      <c r="O30" s="1">
        <f t="shared" si="6"/>
        <v>339</v>
      </c>
      <c r="P30" s="2">
        <f t="shared" si="7"/>
        <v>0.1346306592533757</v>
      </c>
    </row>
    <row r="31" spans="1:16" x14ac:dyDescent="0.25">
      <c r="A31" t="s">
        <v>98</v>
      </c>
      <c r="B31" s="1">
        <v>81</v>
      </c>
      <c r="C31" s="1">
        <v>93</v>
      </c>
      <c r="D31" s="1">
        <v>64</v>
      </c>
      <c r="F31" s="1">
        <f t="shared" si="4"/>
        <v>238</v>
      </c>
      <c r="G31" s="2">
        <f t="shared" si="5"/>
        <v>2.8657435279951838E-2</v>
      </c>
      <c r="J31" t="s">
        <v>98</v>
      </c>
      <c r="K31" s="1">
        <v>59</v>
      </c>
      <c r="L31" s="1">
        <v>48</v>
      </c>
      <c r="M31" s="1">
        <v>65</v>
      </c>
      <c r="N31" s="1"/>
      <c r="O31" s="1">
        <v>60</v>
      </c>
      <c r="P31" s="2">
        <f t="shared" si="7"/>
        <v>2.3828435266084195E-2</v>
      </c>
    </row>
    <row r="32" spans="1:16" x14ac:dyDescent="0.25">
      <c r="A32" t="s">
        <v>99</v>
      </c>
      <c r="B32" s="1">
        <v>0</v>
      </c>
      <c r="C32" s="1">
        <v>0</v>
      </c>
      <c r="D32" s="1">
        <v>0</v>
      </c>
      <c r="F32" s="1">
        <f t="shared" si="4"/>
        <v>0</v>
      </c>
      <c r="G32" s="2">
        <f t="shared" si="5"/>
        <v>0</v>
      </c>
      <c r="J32" t="s">
        <v>99</v>
      </c>
      <c r="K32" s="1">
        <v>0</v>
      </c>
      <c r="L32" s="1">
        <v>0</v>
      </c>
      <c r="M32" s="1">
        <v>0</v>
      </c>
      <c r="N32" s="1"/>
      <c r="O32" s="1">
        <f t="shared" si="6"/>
        <v>0</v>
      </c>
      <c r="P32" s="2">
        <f t="shared" si="7"/>
        <v>0</v>
      </c>
    </row>
    <row r="33" spans="1:16" x14ac:dyDescent="0.25">
      <c r="A33" t="s">
        <v>100</v>
      </c>
      <c r="B33" s="1">
        <v>18</v>
      </c>
      <c r="C33" s="1">
        <v>13</v>
      </c>
      <c r="D33" s="1">
        <v>17</v>
      </c>
      <c r="F33" s="1">
        <f t="shared" si="4"/>
        <v>48</v>
      </c>
      <c r="G33" s="2">
        <f t="shared" si="5"/>
        <v>5.7796508127633955E-3</v>
      </c>
      <c r="J33" t="s">
        <v>100</v>
      </c>
      <c r="K33" s="1">
        <v>2</v>
      </c>
      <c r="L33" s="1">
        <v>3</v>
      </c>
      <c r="M33" s="1">
        <v>0</v>
      </c>
      <c r="N33" s="1"/>
      <c r="O33" s="1">
        <f t="shared" si="6"/>
        <v>5</v>
      </c>
      <c r="P33" s="2">
        <f t="shared" si="7"/>
        <v>1.9857029388403494E-3</v>
      </c>
    </row>
    <row r="34" spans="1:16" x14ac:dyDescent="0.25">
      <c r="A34" t="s">
        <v>101</v>
      </c>
      <c r="B34" s="1">
        <v>12</v>
      </c>
      <c r="C34" s="1">
        <v>8</v>
      </c>
      <c r="D34" s="1">
        <v>3</v>
      </c>
      <c r="F34" s="1">
        <f t="shared" si="4"/>
        <v>23</v>
      </c>
      <c r="G34" s="2">
        <f t="shared" si="5"/>
        <v>2.769416014449127E-3</v>
      </c>
      <c r="J34" t="s">
        <v>101</v>
      </c>
      <c r="K34" s="1">
        <v>326</v>
      </c>
      <c r="L34" s="1">
        <v>328</v>
      </c>
      <c r="M34" s="1">
        <v>221</v>
      </c>
      <c r="N34" s="1"/>
      <c r="O34" s="1">
        <f t="shared" si="6"/>
        <v>875</v>
      </c>
      <c r="P34" s="2">
        <f t="shared" si="7"/>
        <v>0.34749801429706118</v>
      </c>
    </row>
    <row r="35" spans="1:16" x14ac:dyDescent="0.25">
      <c r="A35" t="s">
        <v>102</v>
      </c>
      <c r="B35" s="1">
        <v>0</v>
      </c>
      <c r="C35" s="1">
        <v>0</v>
      </c>
      <c r="D35" s="1">
        <v>0</v>
      </c>
      <c r="F35" s="1">
        <f t="shared" si="4"/>
        <v>0</v>
      </c>
      <c r="G35" s="2">
        <f t="shared" si="5"/>
        <v>0</v>
      </c>
      <c r="J35" t="s">
        <v>102</v>
      </c>
      <c r="K35" s="1">
        <v>0</v>
      </c>
      <c r="L35" s="1">
        <v>0</v>
      </c>
      <c r="M35" s="1">
        <v>0</v>
      </c>
      <c r="N35" s="1"/>
      <c r="O35" s="1">
        <f t="shared" si="6"/>
        <v>0</v>
      </c>
      <c r="P35" s="2">
        <f t="shared" si="7"/>
        <v>0</v>
      </c>
    </row>
    <row r="36" spans="1:16" x14ac:dyDescent="0.25">
      <c r="A36" t="s">
        <v>103</v>
      </c>
      <c r="B36" s="1">
        <v>0</v>
      </c>
      <c r="C36" s="1">
        <v>0</v>
      </c>
      <c r="D36" s="1">
        <v>0</v>
      </c>
      <c r="F36" s="1">
        <f t="shared" si="4"/>
        <v>0</v>
      </c>
      <c r="G36" s="2">
        <f t="shared" si="5"/>
        <v>0</v>
      </c>
      <c r="J36" t="s">
        <v>103</v>
      </c>
      <c r="K36" s="1">
        <v>0</v>
      </c>
      <c r="L36" s="1">
        <v>0</v>
      </c>
      <c r="M36" s="1">
        <v>0</v>
      </c>
      <c r="N36" s="1"/>
      <c r="O36" s="1">
        <f t="shared" si="6"/>
        <v>0</v>
      </c>
      <c r="P36" s="2">
        <f t="shared" si="7"/>
        <v>0</v>
      </c>
    </row>
    <row r="37" spans="1:16" x14ac:dyDescent="0.25">
      <c r="A37" t="s">
        <v>104</v>
      </c>
      <c r="B37" s="1">
        <v>155</v>
      </c>
      <c r="C37" s="1">
        <v>109</v>
      </c>
      <c r="D37" s="1">
        <v>101</v>
      </c>
      <c r="F37" s="1">
        <f t="shared" si="4"/>
        <v>365</v>
      </c>
      <c r="G37" s="2">
        <f t="shared" si="5"/>
        <v>4.3949428055388318E-2</v>
      </c>
      <c r="J37" t="s">
        <v>104</v>
      </c>
      <c r="K37" s="1">
        <v>106</v>
      </c>
      <c r="L37" s="1">
        <v>71</v>
      </c>
      <c r="M37" s="1">
        <v>82</v>
      </c>
      <c r="N37" s="1"/>
      <c r="O37" s="1">
        <f t="shared" si="6"/>
        <v>259</v>
      </c>
      <c r="P37" s="2">
        <f t="shared" si="7"/>
        <v>0.1028594122319301</v>
      </c>
    </row>
    <row r="38" spans="1:16" x14ac:dyDescent="0.25">
      <c r="A38" t="s">
        <v>82</v>
      </c>
      <c r="B38" s="1">
        <v>1015</v>
      </c>
      <c r="C38" s="1">
        <v>1000</v>
      </c>
      <c r="D38" s="1">
        <v>1063</v>
      </c>
      <c r="F38" s="1">
        <f t="shared" si="4"/>
        <v>3078</v>
      </c>
      <c r="G38" s="2">
        <f t="shared" si="5"/>
        <v>0.37062010836845272</v>
      </c>
      <c r="J38" t="s">
        <v>82</v>
      </c>
      <c r="K38" s="1">
        <v>175</v>
      </c>
      <c r="L38" s="1">
        <v>134</v>
      </c>
      <c r="M38" s="1">
        <v>113</v>
      </c>
      <c r="N38" s="1"/>
      <c r="O38" s="1">
        <f t="shared" si="6"/>
        <v>422</v>
      </c>
      <c r="P38" s="2">
        <f t="shared" si="7"/>
        <v>0.16759332803812549</v>
      </c>
    </row>
    <row r="39" spans="1:16" x14ac:dyDescent="0.25">
      <c r="A39" s="14" t="s">
        <v>5</v>
      </c>
      <c r="B39" s="15">
        <f>SUM(B3:B26,B28:B38)</f>
        <v>2729</v>
      </c>
      <c r="C39" s="15">
        <f>SUM(C3:C26,C28:C38)</f>
        <v>2674</v>
      </c>
      <c r="D39" s="15">
        <f>SUM(D3:D26,D28:D38)</f>
        <v>2902</v>
      </c>
      <c r="E39" s="15">
        <f>SUM(E3:E26,E28:E38)</f>
        <v>0</v>
      </c>
      <c r="F39" s="15">
        <f t="shared" si="4"/>
        <v>8305</v>
      </c>
      <c r="G39" s="16">
        <f>SUBTOTAL(109,G3:G26,G28:G38)</f>
        <v>0.99999999999999989</v>
      </c>
      <c r="J39" s="14" t="s">
        <v>5</v>
      </c>
      <c r="K39" s="15">
        <f>SUM(K3:K26,K28:K38)</f>
        <v>886</v>
      </c>
      <c r="L39" s="15">
        <f>SUM(L3:L26,L28:L38)</f>
        <v>827</v>
      </c>
      <c r="M39" s="15">
        <f>SUM(M3:M26,M28:M38)</f>
        <v>805</v>
      </c>
      <c r="N39" s="15">
        <f>SUM(N3:N26,N28:N38)</f>
        <v>0</v>
      </c>
      <c r="O39" s="15">
        <f t="shared" si="6"/>
        <v>2518</v>
      </c>
      <c r="P39" s="16">
        <f>SUBTOTAL(109,P3:P26,P28:P38)</f>
        <v>0.95552025416997632</v>
      </c>
    </row>
    <row r="40" spans="1:16" x14ac:dyDescent="0.25">
      <c r="A40" s="81" t="s">
        <v>31</v>
      </c>
      <c r="B40" s="82"/>
      <c r="C40" s="82"/>
      <c r="D40" s="82"/>
      <c r="E40" s="82"/>
      <c r="F40" s="82"/>
      <c r="G40" s="82"/>
    </row>
    <row r="41" spans="1:16" ht="44.25" customHeight="1" x14ac:dyDescent="0.25">
      <c r="A41" s="75" t="s">
        <v>69</v>
      </c>
      <c r="B41" s="76"/>
      <c r="C41" s="76"/>
      <c r="D41" s="76"/>
      <c r="E41" s="76"/>
      <c r="F41" s="76"/>
      <c r="G41" s="77"/>
    </row>
    <row r="42" spans="1:16" x14ac:dyDescent="0.25">
      <c r="A42" s="83"/>
      <c r="B42" s="84"/>
      <c r="C42" s="84"/>
      <c r="D42" s="84"/>
      <c r="E42" s="84"/>
      <c r="F42" s="84"/>
      <c r="G42" s="84"/>
    </row>
    <row r="43" spans="1:16" x14ac:dyDescent="0.25">
      <c r="A43" s="3" t="s">
        <v>0</v>
      </c>
      <c r="B43" s="4" t="s">
        <v>1</v>
      </c>
      <c r="C43" s="4" t="s">
        <v>2</v>
      </c>
      <c r="D43" s="4" t="s">
        <v>3</v>
      </c>
      <c r="E43" s="4" t="s">
        <v>4</v>
      </c>
      <c r="F43" s="4" t="s">
        <v>5</v>
      </c>
      <c r="G43" s="5" t="s">
        <v>18</v>
      </c>
      <c r="J43" s="3" t="s">
        <v>0</v>
      </c>
      <c r="K43" s="4" t="s">
        <v>1</v>
      </c>
      <c r="L43" s="4" t="s">
        <v>2</v>
      </c>
      <c r="M43" s="4" t="s">
        <v>3</v>
      </c>
      <c r="N43" s="4" t="s">
        <v>4</v>
      </c>
      <c r="O43" s="4" t="s">
        <v>5</v>
      </c>
      <c r="P43" s="5" t="s">
        <v>18</v>
      </c>
    </row>
    <row r="44" spans="1:16" x14ac:dyDescent="0.25">
      <c r="A44" t="s">
        <v>24</v>
      </c>
      <c r="B44" s="1">
        <v>1106</v>
      </c>
      <c r="C44" s="1">
        <v>1068</v>
      </c>
      <c r="D44" s="1">
        <v>1213</v>
      </c>
      <c r="F44" s="1">
        <f>SUM(B44:E44)</f>
        <v>3387</v>
      </c>
      <c r="G44" s="2">
        <f>F44/$F$47</f>
        <v>0.76078167115902962</v>
      </c>
      <c r="J44" t="s">
        <v>24</v>
      </c>
      <c r="K44" s="1">
        <v>472</v>
      </c>
      <c r="L44" s="1">
        <v>435</v>
      </c>
      <c r="M44" s="1">
        <v>418</v>
      </c>
      <c r="N44" s="1"/>
      <c r="O44" s="1">
        <f>SUM(K44:N44)</f>
        <v>1325</v>
      </c>
      <c r="P44" s="2">
        <f>O44/$O$47</f>
        <v>0.58498896247240617</v>
      </c>
    </row>
    <row r="45" spans="1:16" x14ac:dyDescent="0.25">
      <c r="A45" t="s">
        <v>25</v>
      </c>
      <c r="B45" s="1">
        <v>364</v>
      </c>
      <c r="C45" s="1">
        <v>370</v>
      </c>
      <c r="D45" s="1">
        <v>330</v>
      </c>
      <c r="F45" s="1">
        <f t="shared" ref="F45:F46" si="8">SUM(B45:E45)</f>
        <v>1064</v>
      </c>
      <c r="G45" s="2">
        <f>F45/$F$47</f>
        <v>0.2389937106918239</v>
      </c>
      <c r="J45" t="s">
        <v>25</v>
      </c>
      <c r="K45" s="1">
        <v>324</v>
      </c>
      <c r="L45" s="1">
        <v>316</v>
      </c>
      <c r="M45" s="1">
        <v>299</v>
      </c>
      <c r="N45" s="1"/>
      <c r="O45" s="1">
        <f t="shared" ref="O45:O46" si="9">SUM(K45:N45)</f>
        <v>939</v>
      </c>
      <c r="P45" s="2">
        <f t="shared" ref="P45:P46" si="10">O45/$O$47</f>
        <v>0.41456953642384103</v>
      </c>
    </row>
    <row r="46" spans="1:16" x14ac:dyDescent="0.25">
      <c r="A46" t="s">
        <v>26</v>
      </c>
      <c r="B46" s="1">
        <v>1</v>
      </c>
      <c r="C46" s="1">
        <v>0</v>
      </c>
      <c r="D46" s="1">
        <v>0</v>
      </c>
      <c r="F46" s="1">
        <f t="shared" si="8"/>
        <v>1</v>
      </c>
      <c r="G46" s="2">
        <f>F46/$F$47</f>
        <v>2.2461814914645105E-4</v>
      </c>
      <c r="J46" t="s">
        <v>26</v>
      </c>
      <c r="K46" s="1">
        <v>1</v>
      </c>
      <c r="L46" s="1">
        <v>0</v>
      </c>
      <c r="M46" s="1">
        <v>0</v>
      </c>
      <c r="N46" s="1"/>
      <c r="O46" s="1">
        <f t="shared" si="9"/>
        <v>1</v>
      </c>
      <c r="P46" s="2">
        <f t="shared" si="10"/>
        <v>4.4150110375275938E-4</v>
      </c>
    </row>
    <row r="47" spans="1:16" x14ac:dyDescent="0.25">
      <c r="A47" s="14" t="s">
        <v>5</v>
      </c>
      <c r="B47" s="15">
        <f>SUM(B44:B46)</f>
        <v>1471</v>
      </c>
      <c r="C47" s="15">
        <f t="shared" ref="C47:F47" si="11">SUM(C44:C46)</f>
        <v>1438</v>
      </c>
      <c r="D47" s="15">
        <f t="shared" si="11"/>
        <v>1543</v>
      </c>
      <c r="E47" s="15">
        <f t="shared" si="11"/>
        <v>0</v>
      </c>
      <c r="F47" s="15">
        <f t="shared" si="11"/>
        <v>4452</v>
      </c>
      <c r="G47" s="16">
        <f>SUBTOTAL(109,G44:G46)</f>
        <v>0.99999999999999989</v>
      </c>
      <c r="J47" s="14" t="s">
        <v>5</v>
      </c>
      <c r="K47" s="15">
        <f>SUM(K44:K46)</f>
        <v>797</v>
      </c>
      <c r="L47" s="15">
        <f t="shared" ref="L47:O47" si="12">SUM(L44:L46)</f>
        <v>751</v>
      </c>
      <c r="M47" s="15">
        <f t="shared" si="12"/>
        <v>717</v>
      </c>
      <c r="N47" s="15">
        <f t="shared" si="12"/>
        <v>0</v>
      </c>
      <c r="O47" s="15">
        <f t="shared" si="12"/>
        <v>2265</v>
      </c>
      <c r="P47" s="16">
        <f>SUBTOTAL(109,P44:P46)</f>
        <v>0.99999999999999989</v>
      </c>
    </row>
    <row r="48" spans="1:16" x14ac:dyDescent="0.25">
      <c r="A48" s="78"/>
      <c r="B48" s="78"/>
      <c r="C48" s="78"/>
      <c r="D48" s="78"/>
      <c r="E48" s="78"/>
      <c r="F48" s="78"/>
      <c r="G48" s="78"/>
    </row>
    <row r="49" spans="1:16" x14ac:dyDescent="0.25">
      <c r="A49" s="3" t="s">
        <v>6</v>
      </c>
      <c r="B49" s="4" t="s">
        <v>1</v>
      </c>
      <c r="C49" s="4" t="s">
        <v>2</v>
      </c>
      <c r="D49" s="4" t="s">
        <v>3</v>
      </c>
      <c r="E49" s="4" t="s">
        <v>4</v>
      </c>
      <c r="F49" s="4" t="s">
        <v>5</v>
      </c>
      <c r="G49" s="5" t="s">
        <v>18</v>
      </c>
      <c r="J49" s="3" t="s">
        <v>6</v>
      </c>
      <c r="K49" s="4" t="s">
        <v>1</v>
      </c>
      <c r="L49" s="4" t="s">
        <v>2</v>
      </c>
      <c r="M49" s="4" t="s">
        <v>3</v>
      </c>
      <c r="N49" s="4" t="s">
        <v>4</v>
      </c>
      <c r="O49" s="4" t="s">
        <v>5</v>
      </c>
      <c r="P49" s="5" t="s">
        <v>18</v>
      </c>
    </row>
    <row r="50" spans="1:16" x14ac:dyDescent="0.25">
      <c r="A50" t="s">
        <v>27</v>
      </c>
      <c r="B50" s="1">
        <v>23</v>
      </c>
      <c r="C50" s="1">
        <v>23</v>
      </c>
      <c r="D50" s="1">
        <v>19</v>
      </c>
      <c r="F50" s="1">
        <f>SUM(B50:E50)</f>
        <v>65</v>
      </c>
      <c r="G50" s="2">
        <f>F50/$F$55</f>
        <v>1.4600179694519317E-2</v>
      </c>
      <c r="J50" t="s">
        <v>27</v>
      </c>
      <c r="K50" s="1">
        <v>40</v>
      </c>
      <c r="L50" s="1">
        <v>24</v>
      </c>
      <c r="M50" s="1">
        <v>26</v>
      </c>
      <c r="N50" s="1"/>
      <c r="O50" s="1">
        <f>SUM(K50:N50)</f>
        <v>90</v>
      </c>
      <c r="P50" s="2">
        <f>O50/$O$55</f>
        <v>3.9735099337748346E-2</v>
      </c>
    </row>
    <row r="51" spans="1:16" x14ac:dyDescent="0.25">
      <c r="A51" t="s">
        <v>28</v>
      </c>
      <c r="B51" s="1">
        <v>679</v>
      </c>
      <c r="C51" s="1">
        <v>685</v>
      </c>
      <c r="D51" s="1">
        <v>783</v>
      </c>
      <c r="F51" s="1">
        <f t="shared" ref="F51" si="13">SUM(B51:E51)</f>
        <v>2147</v>
      </c>
      <c r="G51" s="2">
        <f>F51/$F$55</f>
        <v>0.48225516621743036</v>
      </c>
      <c r="J51" t="s">
        <v>28</v>
      </c>
      <c r="K51" s="1">
        <v>170</v>
      </c>
      <c r="L51" s="1">
        <v>192</v>
      </c>
      <c r="M51" s="1">
        <v>197</v>
      </c>
      <c r="N51" s="1"/>
      <c r="O51" s="1">
        <f t="shared" ref="O51:O54" si="14">SUM(K51:N51)</f>
        <v>559</v>
      </c>
      <c r="P51" s="2">
        <f t="shared" ref="P51:P54" si="15">O51/$O$55</f>
        <v>0.2467991169977925</v>
      </c>
    </row>
    <row r="52" spans="1:16" x14ac:dyDescent="0.25">
      <c r="A52" t="s">
        <v>29</v>
      </c>
      <c r="B52" s="1">
        <v>3</v>
      </c>
      <c r="C52" s="1">
        <v>5</v>
      </c>
      <c r="D52" s="1">
        <v>7</v>
      </c>
      <c r="F52" s="1">
        <f t="shared" ref="F52:F54" si="16">SUM(B52:E52)</f>
        <v>15</v>
      </c>
      <c r="G52" s="2">
        <f>F52/$F$55</f>
        <v>3.3692722371967657E-3</v>
      </c>
      <c r="J52" t="s">
        <v>29</v>
      </c>
      <c r="K52" s="1">
        <v>4</v>
      </c>
      <c r="L52" s="1">
        <v>4</v>
      </c>
      <c r="M52" s="1">
        <v>3</v>
      </c>
      <c r="N52" s="1"/>
      <c r="O52" s="1">
        <f t="shared" si="14"/>
        <v>11</v>
      </c>
      <c r="P52" s="2">
        <f t="shared" si="15"/>
        <v>4.8565121412803532E-3</v>
      </c>
    </row>
    <row r="53" spans="1:16" x14ac:dyDescent="0.25">
      <c r="A53" t="s">
        <v>48</v>
      </c>
      <c r="B53" s="1">
        <f>26+8</f>
        <v>34</v>
      </c>
      <c r="C53" s="1">
        <f>29+5</f>
        <v>34</v>
      </c>
      <c r="D53" s="1">
        <f>29+1</f>
        <v>30</v>
      </c>
      <c r="F53" s="1">
        <f t="shared" si="16"/>
        <v>98</v>
      </c>
      <c r="G53" s="2">
        <f>F53/$F$55</f>
        <v>2.20125786163522E-2</v>
      </c>
      <c r="J53" t="s">
        <v>48</v>
      </c>
      <c r="K53" s="1">
        <f>14+1</f>
        <v>15</v>
      </c>
      <c r="L53" s="1">
        <v>17</v>
      </c>
      <c r="M53" s="1">
        <f>19+0</f>
        <v>19</v>
      </c>
      <c r="N53" s="1"/>
      <c r="O53" s="1">
        <f t="shared" si="14"/>
        <v>51</v>
      </c>
      <c r="P53" s="2">
        <f t="shared" si="15"/>
        <v>2.2516556291390728E-2</v>
      </c>
    </row>
    <row r="54" spans="1:16" x14ac:dyDescent="0.25">
      <c r="A54" t="s">
        <v>65</v>
      </c>
      <c r="B54" s="1">
        <v>732</v>
      </c>
      <c r="C54" s="1">
        <v>691</v>
      </c>
      <c r="D54" s="1">
        <v>704</v>
      </c>
      <c r="F54" s="1">
        <f t="shared" si="16"/>
        <v>2127</v>
      </c>
      <c r="G54" s="2">
        <f>F54/$F$55</f>
        <v>0.47776280323450132</v>
      </c>
      <c r="J54" t="s">
        <v>65</v>
      </c>
      <c r="K54" s="1">
        <v>568</v>
      </c>
      <c r="L54" s="1">
        <v>514</v>
      </c>
      <c r="M54" s="1">
        <v>472</v>
      </c>
      <c r="N54" s="1"/>
      <c r="O54" s="1">
        <f t="shared" si="14"/>
        <v>1554</v>
      </c>
      <c r="P54" s="2">
        <f t="shared" si="15"/>
        <v>0.68609271523178805</v>
      </c>
    </row>
    <row r="55" spans="1:16" x14ac:dyDescent="0.25">
      <c r="A55" s="17" t="s">
        <v>5</v>
      </c>
      <c r="B55" s="18">
        <f>SUM(B50:B54)</f>
        <v>1471</v>
      </c>
      <c r="C55" s="18">
        <f>SUM(C50:C54)</f>
        <v>1438</v>
      </c>
      <c r="D55" s="18">
        <f>SUM(D50:D54)</f>
        <v>1543</v>
      </c>
      <c r="E55" s="18">
        <f>SUM(E50:E54)</f>
        <v>0</v>
      </c>
      <c r="F55" s="18">
        <f>SUM(F50:F54)</f>
        <v>4452</v>
      </c>
      <c r="G55" s="19">
        <f>SUBTOTAL(109,G50:G54)</f>
        <v>1</v>
      </c>
      <c r="J55" s="17" t="s">
        <v>5</v>
      </c>
      <c r="K55" s="18">
        <f>SUM(K50:K54)</f>
        <v>797</v>
      </c>
      <c r="L55" s="18">
        <f>SUM(L50:L54)</f>
        <v>751</v>
      </c>
      <c r="M55" s="18">
        <f>SUM(M50:M54)</f>
        <v>717</v>
      </c>
      <c r="N55" s="18">
        <f>SUM(N50:N54)</f>
        <v>0</v>
      </c>
      <c r="O55" s="18">
        <f>SUM(O50:O54)</f>
        <v>2265</v>
      </c>
      <c r="P55" s="19">
        <f>SUBTOTAL(109,P50:P54)</f>
        <v>1</v>
      </c>
    </row>
    <row r="56" spans="1:16" x14ac:dyDescent="0.25">
      <c r="A56" s="56" t="s">
        <v>30</v>
      </c>
      <c r="B56" s="29">
        <v>163</v>
      </c>
      <c r="C56" s="29">
        <v>139</v>
      </c>
      <c r="D56" s="29">
        <v>165</v>
      </c>
      <c r="E56" s="29"/>
      <c r="F56" s="29">
        <f>Table21312[[#This Row],[Q1]]+Table21312[[#This Row],[Q2]]+Table21312[[#This Row],[Q3]]+Table21312[[#This Row],[Q4]]</f>
        <v>467</v>
      </c>
      <c r="G56" s="51">
        <f>Table21312[[#This Row],[Total]]/F55</f>
        <v>0.10489667565139263</v>
      </c>
      <c r="J56" s="56" t="s">
        <v>30</v>
      </c>
      <c r="K56" s="29">
        <v>53</v>
      </c>
      <c r="L56" s="29">
        <v>41</v>
      </c>
      <c r="M56" s="29">
        <v>63</v>
      </c>
      <c r="N56" s="29"/>
      <c r="O56" s="29">
        <f>Table2131214[[#This Row],[Q1]]+Table2131214[[#This Row],[Q2]]+Table2131214[[#This Row],[Q3]]+Table2131214[[#This Row],[Q4]]</f>
        <v>157</v>
      </c>
      <c r="P56" s="51">
        <f>Table2131214[[#This Row],[Total]]/O55</f>
        <v>6.9315673289183227E-2</v>
      </c>
    </row>
    <row r="57" spans="1:16" ht="65.25" customHeight="1" x14ac:dyDescent="0.25">
      <c r="A57" s="86" t="s">
        <v>108</v>
      </c>
      <c r="B57" s="86"/>
      <c r="C57" s="86"/>
      <c r="D57" s="86"/>
      <c r="E57" s="86"/>
      <c r="F57" s="86"/>
      <c r="G57" s="86"/>
    </row>
    <row r="58" spans="1:16" ht="15.75" thickBot="1" x14ac:dyDescent="0.3">
      <c r="A58" s="85"/>
      <c r="B58" s="85"/>
      <c r="C58" s="85"/>
      <c r="D58" s="85"/>
      <c r="E58" s="85"/>
      <c r="F58" s="85"/>
      <c r="G58" s="85"/>
    </row>
    <row r="59" spans="1:16" ht="51" customHeight="1" thickBot="1" x14ac:dyDescent="0.3">
      <c r="A59" s="70" t="s">
        <v>121</v>
      </c>
      <c r="B59" s="71"/>
      <c r="C59" s="71"/>
      <c r="D59" s="71"/>
      <c r="E59" s="71"/>
      <c r="F59" s="71"/>
      <c r="G59" s="72"/>
    </row>
  </sheetData>
  <mergeCells count="9">
    <mergeCell ref="J1:P1"/>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workbookViewId="0">
      <selection activeCell="O62" sqref="O62"/>
    </sheetView>
  </sheetViews>
  <sheetFormatPr defaultRowHeight="15" x14ac:dyDescent="0.25"/>
  <cols>
    <col min="1" max="1" width="16.5703125" bestFit="1" customWidth="1"/>
    <col min="7" max="7" width="11" customWidth="1"/>
  </cols>
  <sheetData>
    <row r="1" spans="1:18" ht="15.75" x14ac:dyDescent="0.25">
      <c r="A1" s="74" t="s">
        <v>58</v>
      </c>
      <c r="B1" s="74"/>
      <c r="C1" s="74"/>
      <c r="D1" s="74"/>
      <c r="E1" s="74"/>
      <c r="F1" s="74"/>
      <c r="G1" s="74"/>
      <c r="H1" s="1"/>
      <c r="J1" s="1"/>
      <c r="K1" s="1"/>
      <c r="L1" s="1"/>
      <c r="M1" s="1"/>
      <c r="N1" s="1"/>
      <c r="O1" s="1"/>
      <c r="P1" s="1"/>
      <c r="Q1" s="1"/>
      <c r="R1" s="1"/>
    </row>
    <row r="2" spans="1:18" x14ac:dyDescent="0.25">
      <c r="A2" t="s">
        <v>0</v>
      </c>
      <c r="B2" s="1" t="s">
        <v>1</v>
      </c>
      <c r="C2" s="1" t="s">
        <v>2</v>
      </c>
      <c r="D2" s="1" t="s">
        <v>3</v>
      </c>
      <c r="E2" s="1" t="s">
        <v>4</v>
      </c>
      <c r="F2" s="1" t="s">
        <v>5</v>
      </c>
      <c r="G2" s="1" t="s">
        <v>18</v>
      </c>
      <c r="H2" s="1"/>
      <c r="I2" s="1"/>
      <c r="J2" s="1"/>
      <c r="K2" s="1"/>
      <c r="L2" s="1"/>
      <c r="M2" s="1"/>
      <c r="N2" s="1"/>
      <c r="O2" s="1"/>
      <c r="P2" s="1"/>
      <c r="Q2" s="1"/>
      <c r="R2" s="1"/>
    </row>
    <row r="3" spans="1:18" x14ac:dyDescent="0.25">
      <c r="A3" t="s">
        <v>24</v>
      </c>
      <c r="B3" s="1">
        <f>B35+B19</f>
        <v>3535</v>
      </c>
      <c r="C3" s="1">
        <f t="shared" ref="C3:E3" si="0">C35+C19</f>
        <v>3449</v>
      </c>
      <c r="D3" s="1">
        <f t="shared" si="0"/>
        <v>4117</v>
      </c>
      <c r="E3" s="1">
        <f t="shared" si="0"/>
        <v>0</v>
      </c>
      <c r="F3" s="1">
        <f>SUM(B3:E3)</f>
        <v>11101</v>
      </c>
      <c r="G3" s="2">
        <f>F3/$F$6</f>
        <v>0.62959392014519056</v>
      </c>
      <c r="H3" s="1"/>
      <c r="I3" s="1"/>
      <c r="J3" s="1"/>
      <c r="K3" s="1"/>
      <c r="L3" s="1"/>
      <c r="M3" s="1"/>
      <c r="N3" s="1"/>
      <c r="O3" s="1"/>
      <c r="P3" s="1"/>
      <c r="Q3" s="1"/>
      <c r="R3" s="1"/>
    </row>
    <row r="4" spans="1:18" x14ac:dyDescent="0.25">
      <c r="A4" t="s">
        <v>25</v>
      </c>
      <c r="B4" s="1">
        <f t="shared" ref="B4:E5" si="1">B36+B20</f>
        <v>1993</v>
      </c>
      <c r="C4" s="1">
        <f t="shared" si="1"/>
        <v>2055</v>
      </c>
      <c r="D4" s="1">
        <f t="shared" si="1"/>
        <v>2453</v>
      </c>
      <c r="E4" s="1">
        <f t="shared" si="1"/>
        <v>0</v>
      </c>
      <c r="F4" s="1">
        <f t="shared" ref="F4:F5" si="2">SUM(B4:E4)</f>
        <v>6501</v>
      </c>
      <c r="G4" s="2">
        <f t="shared" ref="G4:G6" si="3">F4/$F$6</f>
        <v>0.36870462794918329</v>
      </c>
      <c r="H4" s="1"/>
      <c r="I4" s="1"/>
      <c r="J4" s="1"/>
      <c r="K4" s="1"/>
      <c r="L4" s="1"/>
      <c r="M4" s="1"/>
      <c r="N4" s="1"/>
      <c r="O4" s="1"/>
      <c r="P4" s="1"/>
      <c r="Q4" s="1"/>
      <c r="R4" s="1"/>
    </row>
    <row r="5" spans="1:18" x14ac:dyDescent="0.25">
      <c r="A5" t="s">
        <v>26</v>
      </c>
      <c r="B5" s="1">
        <f t="shared" si="1"/>
        <v>13</v>
      </c>
      <c r="C5" s="1">
        <f t="shared" si="1"/>
        <v>8</v>
      </c>
      <c r="D5" s="1">
        <f t="shared" si="1"/>
        <v>9</v>
      </c>
      <c r="E5" s="1">
        <f t="shared" si="1"/>
        <v>0</v>
      </c>
      <c r="F5" s="1">
        <f t="shared" si="2"/>
        <v>30</v>
      </c>
      <c r="G5" s="2">
        <f t="shared" si="3"/>
        <v>1.7014519056261343E-3</v>
      </c>
      <c r="H5" s="1"/>
      <c r="I5" s="1"/>
      <c r="J5" s="1"/>
      <c r="K5" s="1"/>
      <c r="L5" s="1"/>
      <c r="M5" s="1"/>
      <c r="N5" s="1"/>
      <c r="O5" s="1"/>
      <c r="P5" s="1"/>
      <c r="Q5" s="1"/>
      <c r="R5" s="1"/>
    </row>
    <row r="6" spans="1:18" x14ac:dyDescent="0.25">
      <c r="A6" s="17" t="s">
        <v>5</v>
      </c>
      <c r="B6" s="18">
        <f>SUM(B3:B5)</f>
        <v>5541</v>
      </c>
      <c r="C6" s="18">
        <f t="shared" ref="C6:E6" si="4">SUM(C3:C5)</f>
        <v>5512</v>
      </c>
      <c r="D6" s="18">
        <f t="shared" si="4"/>
        <v>6579</v>
      </c>
      <c r="E6" s="18">
        <f t="shared" si="4"/>
        <v>0</v>
      </c>
      <c r="F6" s="18">
        <f t="shared" ref="F6" si="5">SUM(F3:F5)</f>
        <v>17632</v>
      </c>
      <c r="G6" s="19">
        <f t="shared" si="3"/>
        <v>1</v>
      </c>
      <c r="H6" s="1"/>
      <c r="I6" s="1"/>
      <c r="J6" s="1"/>
      <c r="K6" s="1"/>
      <c r="L6" s="1"/>
      <c r="M6" s="1"/>
      <c r="N6" s="1"/>
      <c r="O6" s="1"/>
      <c r="P6" s="1"/>
      <c r="Q6" s="1"/>
      <c r="R6" s="1"/>
    </row>
    <row r="7" spans="1:18" x14ac:dyDescent="0.25">
      <c r="A7" s="78"/>
      <c r="B7" s="78"/>
      <c r="C7" s="78"/>
      <c r="D7" s="78"/>
      <c r="E7" s="78"/>
      <c r="F7" s="78"/>
      <c r="G7" s="78"/>
      <c r="H7" s="1"/>
      <c r="I7" s="1"/>
      <c r="J7" s="1"/>
      <c r="K7" s="1"/>
      <c r="L7" s="1"/>
      <c r="M7" s="1"/>
      <c r="N7" s="1"/>
      <c r="O7" s="1"/>
      <c r="P7" s="1"/>
      <c r="Q7" s="1"/>
      <c r="R7" s="1"/>
    </row>
    <row r="8" spans="1:18" x14ac:dyDescent="0.25">
      <c r="A8" t="s">
        <v>6</v>
      </c>
      <c r="B8" s="1" t="s">
        <v>1</v>
      </c>
      <c r="C8" s="1" t="s">
        <v>2</v>
      </c>
      <c r="D8" s="1" t="s">
        <v>3</v>
      </c>
      <c r="E8" s="1" t="s">
        <v>4</v>
      </c>
      <c r="F8" s="1" t="s">
        <v>5</v>
      </c>
      <c r="G8" s="1" t="s">
        <v>18</v>
      </c>
      <c r="H8" s="1"/>
      <c r="I8" s="1"/>
      <c r="J8" s="1"/>
      <c r="K8" s="1"/>
      <c r="L8" s="1"/>
      <c r="M8" s="1"/>
      <c r="N8" s="1"/>
      <c r="O8" s="1"/>
      <c r="P8" s="1"/>
      <c r="Q8" s="1"/>
      <c r="R8" s="1"/>
    </row>
    <row r="9" spans="1:18" x14ac:dyDescent="0.25">
      <c r="A9" t="s">
        <v>27</v>
      </c>
      <c r="B9" s="1">
        <f>B41+B25</f>
        <v>248</v>
      </c>
      <c r="C9" s="1">
        <f t="shared" ref="C9:E14" si="6">C41+C25</f>
        <v>260</v>
      </c>
      <c r="D9" s="1">
        <f t="shared" si="6"/>
        <v>293</v>
      </c>
      <c r="E9" s="1">
        <f t="shared" si="6"/>
        <v>0</v>
      </c>
      <c r="F9" s="1">
        <f>SUM(B9:E9)</f>
        <v>801</v>
      </c>
      <c r="G9" s="2">
        <f>F9/$F$15</f>
        <v>4.5428765880217784E-2</v>
      </c>
      <c r="H9" s="1"/>
      <c r="I9" s="1"/>
      <c r="J9" s="1"/>
      <c r="K9" s="1"/>
      <c r="L9" s="1"/>
      <c r="M9" s="1"/>
      <c r="N9" s="1"/>
      <c r="O9" s="1"/>
      <c r="P9" s="1"/>
      <c r="Q9" s="1"/>
      <c r="R9" s="1"/>
    </row>
    <row r="10" spans="1:18" x14ac:dyDescent="0.25">
      <c r="A10" t="s">
        <v>28</v>
      </c>
      <c r="B10" s="1">
        <f t="shared" ref="B10:B14" si="7">B42+B26</f>
        <v>1661</v>
      </c>
      <c r="C10" s="1">
        <f t="shared" si="6"/>
        <v>1424</v>
      </c>
      <c r="D10" s="1">
        <f t="shared" si="6"/>
        <v>1692</v>
      </c>
      <c r="E10" s="1">
        <f t="shared" si="6"/>
        <v>0</v>
      </c>
      <c r="F10" s="1">
        <f t="shared" ref="F10:F14" si="8">SUM(B10:E10)</f>
        <v>4777</v>
      </c>
      <c r="G10" s="2">
        <f t="shared" ref="G10:G15" si="9">F10/$F$15</f>
        <v>0.27092785843920147</v>
      </c>
      <c r="H10" s="1"/>
      <c r="I10" s="1"/>
      <c r="J10" s="1"/>
      <c r="K10" s="1"/>
      <c r="L10" s="1"/>
      <c r="M10" s="1"/>
      <c r="N10" s="1"/>
      <c r="O10" s="1"/>
      <c r="P10" s="1"/>
      <c r="Q10" s="1"/>
      <c r="R10" s="1"/>
    </row>
    <row r="11" spans="1:18" x14ac:dyDescent="0.25">
      <c r="A11" t="s">
        <v>30</v>
      </c>
      <c r="B11" s="1">
        <f t="shared" si="7"/>
        <v>911</v>
      </c>
      <c r="C11" s="1">
        <f t="shared" si="6"/>
        <v>913</v>
      </c>
      <c r="D11" s="1">
        <f t="shared" si="6"/>
        <v>1205</v>
      </c>
      <c r="E11" s="1">
        <f t="shared" si="6"/>
        <v>0</v>
      </c>
      <c r="F11" s="1">
        <f t="shared" si="8"/>
        <v>3029</v>
      </c>
      <c r="G11" s="2">
        <f t="shared" si="9"/>
        <v>0.17178992740471868</v>
      </c>
      <c r="H11" s="1"/>
      <c r="I11" s="1"/>
      <c r="J11" s="1"/>
      <c r="K11" s="1"/>
      <c r="L11" s="1"/>
      <c r="M11" s="1"/>
      <c r="N11" s="1"/>
      <c r="O11" s="1"/>
      <c r="P11" s="1"/>
      <c r="Q11" s="1"/>
      <c r="R11" s="1"/>
    </row>
    <row r="12" spans="1:18" x14ac:dyDescent="0.25">
      <c r="A12" t="s">
        <v>29</v>
      </c>
      <c r="B12" s="1">
        <f t="shared" si="7"/>
        <v>36</v>
      </c>
      <c r="C12" s="1">
        <f t="shared" si="6"/>
        <v>27</v>
      </c>
      <c r="D12" s="1">
        <f t="shared" si="6"/>
        <v>30</v>
      </c>
      <c r="E12" s="1">
        <f t="shared" si="6"/>
        <v>0</v>
      </c>
      <c r="F12" s="1">
        <f t="shared" si="8"/>
        <v>93</v>
      </c>
      <c r="G12" s="2">
        <f t="shared" si="9"/>
        <v>5.2745009074410161E-3</v>
      </c>
      <c r="H12" s="1"/>
      <c r="I12" s="1"/>
      <c r="J12" s="1"/>
      <c r="K12" s="1"/>
      <c r="L12" s="1"/>
      <c r="M12" s="1"/>
      <c r="N12" s="1"/>
      <c r="O12" s="1"/>
      <c r="P12" s="1"/>
      <c r="Q12" s="1"/>
      <c r="R12" s="1"/>
    </row>
    <row r="13" spans="1:18" x14ac:dyDescent="0.25">
      <c r="A13" t="s">
        <v>48</v>
      </c>
      <c r="B13" s="1">
        <f t="shared" si="7"/>
        <v>271</v>
      </c>
      <c r="C13" s="1">
        <f t="shared" si="6"/>
        <v>232</v>
      </c>
      <c r="D13" s="1">
        <f t="shared" si="6"/>
        <v>308</v>
      </c>
      <c r="E13" s="1">
        <f t="shared" si="6"/>
        <v>0</v>
      </c>
      <c r="F13" s="1">
        <f t="shared" si="8"/>
        <v>811</v>
      </c>
      <c r="G13" s="2">
        <f t="shared" si="9"/>
        <v>4.5995916515426498E-2</v>
      </c>
      <c r="H13" s="1"/>
      <c r="I13" s="1"/>
      <c r="J13" s="1"/>
      <c r="K13" s="1"/>
      <c r="L13" s="1"/>
      <c r="M13" s="1"/>
      <c r="N13" s="1"/>
      <c r="O13" s="1"/>
      <c r="P13" s="1"/>
      <c r="Q13" s="1"/>
      <c r="R13" s="1"/>
    </row>
    <row r="14" spans="1:18" x14ac:dyDescent="0.25">
      <c r="A14" t="s">
        <v>65</v>
      </c>
      <c r="B14" s="1">
        <f t="shared" si="7"/>
        <v>2414</v>
      </c>
      <c r="C14" s="1">
        <f t="shared" si="6"/>
        <v>2656</v>
      </c>
      <c r="D14" s="1">
        <f t="shared" si="6"/>
        <v>3051</v>
      </c>
      <c r="E14" s="1">
        <f t="shared" si="6"/>
        <v>0</v>
      </c>
      <c r="F14" s="1">
        <f t="shared" si="8"/>
        <v>8121</v>
      </c>
      <c r="G14" s="2">
        <f t="shared" si="9"/>
        <v>0.46058303085299457</v>
      </c>
      <c r="H14" s="1"/>
      <c r="I14" s="1"/>
      <c r="J14" s="1"/>
      <c r="K14" s="1"/>
      <c r="L14" s="1"/>
      <c r="M14" s="1"/>
      <c r="N14" s="1"/>
      <c r="O14" s="1"/>
      <c r="P14" s="1"/>
      <c r="Q14" s="1"/>
      <c r="R14" s="1"/>
    </row>
    <row r="15" spans="1:18" x14ac:dyDescent="0.25">
      <c r="A15" s="17" t="s">
        <v>5</v>
      </c>
      <c r="B15" s="18">
        <f>SUM(B9:B14)</f>
        <v>5541</v>
      </c>
      <c r="C15" s="18">
        <f t="shared" ref="C15:F15" si="10">SUM(C9:C14)</f>
        <v>5512</v>
      </c>
      <c r="D15" s="18">
        <f t="shared" si="10"/>
        <v>6579</v>
      </c>
      <c r="E15" s="18">
        <f t="shared" si="10"/>
        <v>0</v>
      </c>
      <c r="F15" s="18">
        <f t="shared" si="10"/>
        <v>17632</v>
      </c>
      <c r="G15" s="19">
        <f t="shared" si="9"/>
        <v>1</v>
      </c>
      <c r="H15" s="1"/>
      <c r="I15" s="1"/>
      <c r="J15" s="1"/>
      <c r="K15" s="1"/>
      <c r="L15" s="1"/>
      <c r="M15" s="1"/>
      <c r="N15" s="1"/>
      <c r="O15" s="1"/>
      <c r="P15" s="1"/>
      <c r="Q15" s="1"/>
      <c r="R15" s="1"/>
    </row>
    <row r="16" spans="1:18" x14ac:dyDescent="0.25">
      <c r="A16" s="78"/>
      <c r="B16" s="78"/>
      <c r="C16" s="78"/>
      <c r="D16" s="78"/>
      <c r="E16" s="78"/>
      <c r="F16" s="78"/>
      <c r="G16" s="78"/>
    </row>
    <row r="17" spans="1:7" ht="15.75" x14ac:dyDescent="0.25">
      <c r="A17" s="74" t="s">
        <v>32</v>
      </c>
      <c r="B17" s="74"/>
      <c r="C17" s="74"/>
      <c r="D17" s="74"/>
      <c r="E17" s="74"/>
      <c r="F17" s="74"/>
      <c r="G17" s="74"/>
    </row>
    <row r="18" spans="1:7" x14ac:dyDescent="0.25">
      <c r="A18" t="s">
        <v>0</v>
      </c>
      <c r="B18" s="1" t="s">
        <v>1</v>
      </c>
      <c r="C18" s="1" t="s">
        <v>2</v>
      </c>
      <c r="D18" s="1" t="s">
        <v>3</v>
      </c>
      <c r="E18" s="1" t="s">
        <v>4</v>
      </c>
      <c r="F18" s="1" t="s">
        <v>5</v>
      </c>
      <c r="G18" s="1" t="s">
        <v>18</v>
      </c>
    </row>
    <row r="19" spans="1:7" x14ac:dyDescent="0.25">
      <c r="A19" t="s">
        <v>24</v>
      </c>
      <c r="B19" s="1">
        <v>1844</v>
      </c>
      <c r="C19" s="1">
        <v>2089</v>
      </c>
      <c r="D19" s="1">
        <v>2280</v>
      </c>
      <c r="E19" s="1"/>
      <c r="F19" s="1">
        <f>SUM(B19:E19)</f>
        <v>6213</v>
      </c>
      <c r="G19" s="2">
        <f>F19/$F$22</f>
        <v>0.64671593629645052</v>
      </c>
    </row>
    <row r="20" spans="1:7" x14ac:dyDescent="0.25">
      <c r="A20" t="s">
        <v>25</v>
      </c>
      <c r="B20" s="1">
        <v>946</v>
      </c>
      <c r="C20" s="1">
        <v>1144</v>
      </c>
      <c r="D20" s="1">
        <v>1300</v>
      </c>
      <c r="E20" s="1"/>
      <c r="F20" s="1">
        <f t="shared" ref="F20:F21" si="11">SUM(B20:E20)</f>
        <v>3390</v>
      </c>
      <c r="G20" s="2">
        <f t="shared" ref="G20:G21" si="12">F20/$F$22</f>
        <v>0.35286770063495371</v>
      </c>
    </row>
    <row r="21" spans="1:7" x14ac:dyDescent="0.25">
      <c r="A21" t="s">
        <v>26</v>
      </c>
      <c r="B21" s="1">
        <v>0</v>
      </c>
      <c r="C21" s="1">
        <v>0</v>
      </c>
      <c r="D21" s="1">
        <v>4</v>
      </c>
      <c r="E21" s="1"/>
      <c r="F21" s="1">
        <f t="shared" si="11"/>
        <v>4</v>
      </c>
      <c r="G21" s="2">
        <f t="shared" si="12"/>
        <v>4.1636306859581555E-4</v>
      </c>
    </row>
    <row r="22" spans="1:7" x14ac:dyDescent="0.25">
      <c r="A22" s="17" t="s">
        <v>5</v>
      </c>
      <c r="B22" s="18">
        <f>SUM(B19:B21)</f>
        <v>2790</v>
      </c>
      <c r="C22" s="18">
        <f t="shared" ref="C22" si="13">SUM(C19:C21)</f>
        <v>3233</v>
      </c>
      <c r="D22" s="18">
        <f t="shared" ref="D22" si="14">SUM(D19:D21)</f>
        <v>3584</v>
      </c>
      <c r="E22" s="18">
        <f t="shared" ref="E22" si="15">SUM(E19:E21)</f>
        <v>0</v>
      </c>
      <c r="F22" s="18">
        <f t="shared" ref="F22" si="16">SUM(F19:F21)</f>
        <v>9607</v>
      </c>
      <c r="G22" s="20">
        <f>SUBTOTAL(109,G19:G21)</f>
        <v>1</v>
      </c>
    </row>
    <row r="23" spans="1:7" x14ac:dyDescent="0.25">
      <c r="A23" s="78"/>
      <c r="B23" s="78"/>
      <c r="C23" s="78"/>
      <c r="D23" s="78"/>
      <c r="E23" s="78"/>
      <c r="F23" s="78"/>
      <c r="G23" s="78"/>
    </row>
    <row r="24" spans="1:7" x14ac:dyDescent="0.25">
      <c r="A24" t="s">
        <v>6</v>
      </c>
      <c r="B24" s="1" t="s">
        <v>1</v>
      </c>
      <c r="C24" s="1" t="s">
        <v>2</v>
      </c>
      <c r="D24" s="1" t="s">
        <v>3</v>
      </c>
      <c r="E24" s="1" t="s">
        <v>4</v>
      </c>
      <c r="F24" s="1" t="s">
        <v>5</v>
      </c>
      <c r="G24" s="1" t="s">
        <v>18</v>
      </c>
    </row>
    <row r="25" spans="1:7" x14ac:dyDescent="0.25">
      <c r="A25" t="s">
        <v>27</v>
      </c>
      <c r="B25" s="1">
        <v>110</v>
      </c>
      <c r="C25" s="1">
        <v>144</v>
      </c>
      <c r="D25" s="1">
        <v>166</v>
      </c>
      <c r="E25" s="1"/>
      <c r="F25" s="1">
        <f>SUM(B25:E25)</f>
        <v>420</v>
      </c>
      <c r="G25" s="2">
        <f>F25/$F$31</f>
        <v>4.3718122202560633E-2</v>
      </c>
    </row>
    <row r="26" spans="1:7" x14ac:dyDescent="0.25">
      <c r="A26" t="s">
        <v>28</v>
      </c>
      <c r="B26" s="1">
        <v>787</v>
      </c>
      <c r="C26" s="1">
        <v>804</v>
      </c>
      <c r="D26" s="1">
        <v>892</v>
      </c>
      <c r="E26" s="1"/>
      <c r="F26" s="1">
        <f t="shared" ref="F26:F30" si="17">SUM(B26:E26)</f>
        <v>2483</v>
      </c>
      <c r="G26" s="2">
        <f t="shared" ref="G26:G30" si="18">F26/$F$31</f>
        <v>0.25845737483085252</v>
      </c>
    </row>
    <row r="27" spans="1:7" x14ac:dyDescent="0.25">
      <c r="A27" t="s">
        <v>30</v>
      </c>
      <c r="B27" s="1">
        <v>479</v>
      </c>
      <c r="C27" s="1">
        <v>577</v>
      </c>
      <c r="D27" s="1">
        <v>701</v>
      </c>
      <c r="E27" s="1"/>
      <c r="F27" s="1">
        <f t="shared" si="17"/>
        <v>1757</v>
      </c>
      <c r="G27" s="2">
        <f t="shared" si="18"/>
        <v>0.18288747788071197</v>
      </c>
    </row>
    <row r="28" spans="1:7" x14ac:dyDescent="0.25">
      <c r="A28" t="s">
        <v>29</v>
      </c>
      <c r="B28" s="1">
        <v>20</v>
      </c>
      <c r="C28" s="1">
        <v>13</v>
      </c>
      <c r="D28" s="1">
        <v>14</v>
      </c>
      <c r="E28" s="1"/>
      <c r="F28" s="1">
        <f t="shared" si="17"/>
        <v>47</v>
      </c>
      <c r="G28" s="2">
        <f t="shared" si="18"/>
        <v>4.8922660560008326E-3</v>
      </c>
    </row>
    <row r="29" spans="1:7" x14ac:dyDescent="0.25">
      <c r="A29" t="s">
        <v>48</v>
      </c>
      <c r="B29" s="1">
        <v>132</v>
      </c>
      <c r="C29" s="1">
        <v>150</v>
      </c>
      <c r="D29" s="1">
        <v>156</v>
      </c>
      <c r="E29" s="1"/>
      <c r="F29" s="1">
        <f t="shared" si="17"/>
        <v>438</v>
      </c>
      <c r="G29" s="2">
        <f t="shared" si="18"/>
        <v>4.5591756011241803E-2</v>
      </c>
    </row>
    <row r="30" spans="1:7" x14ac:dyDescent="0.25">
      <c r="A30" t="s">
        <v>65</v>
      </c>
      <c r="B30" s="1">
        <v>1262</v>
      </c>
      <c r="C30" s="1">
        <v>1545</v>
      </c>
      <c r="D30" s="1">
        <v>1655</v>
      </c>
      <c r="E30" s="1"/>
      <c r="F30" s="1">
        <f t="shared" si="17"/>
        <v>4462</v>
      </c>
      <c r="G30" s="2">
        <f t="shared" si="18"/>
        <v>0.46445300301863224</v>
      </c>
    </row>
    <row r="31" spans="1:7" x14ac:dyDescent="0.25">
      <c r="A31" s="17" t="s">
        <v>5</v>
      </c>
      <c r="B31" s="18">
        <f>SUM(B25:B30)</f>
        <v>2790</v>
      </c>
      <c r="C31" s="18">
        <f t="shared" ref="C31" si="19">SUM(C25:C30)</f>
        <v>3233</v>
      </c>
      <c r="D31" s="18">
        <f t="shared" ref="D31" si="20">SUM(D25:D30)</f>
        <v>3584</v>
      </c>
      <c r="E31" s="18">
        <f t="shared" ref="E31" si="21">SUM(E25:E30)</f>
        <v>0</v>
      </c>
      <c r="F31" s="18">
        <f t="shared" ref="F31" si="22">SUM(F25:F30)</f>
        <v>9607</v>
      </c>
      <c r="G31" s="19">
        <f>SUBTOTAL(109,G25:G30)</f>
        <v>1</v>
      </c>
    </row>
    <row r="32" spans="1:7" x14ac:dyDescent="0.25">
      <c r="A32" s="78"/>
      <c r="B32" s="78"/>
      <c r="C32" s="78"/>
      <c r="D32" s="78"/>
      <c r="E32" s="78"/>
      <c r="F32" s="78"/>
      <c r="G32" s="78"/>
    </row>
    <row r="33" spans="1:7" ht="15.75" x14ac:dyDescent="0.25">
      <c r="A33" s="74" t="s">
        <v>33</v>
      </c>
      <c r="B33" s="74"/>
      <c r="C33" s="74"/>
      <c r="D33" s="74"/>
      <c r="E33" s="74"/>
      <c r="F33" s="74"/>
      <c r="G33" s="74"/>
    </row>
    <row r="34" spans="1:7" x14ac:dyDescent="0.25">
      <c r="A34" t="s">
        <v>0</v>
      </c>
      <c r="B34" s="1" t="s">
        <v>1</v>
      </c>
      <c r="C34" s="1" t="s">
        <v>2</v>
      </c>
      <c r="D34" s="1" t="s">
        <v>3</v>
      </c>
      <c r="E34" s="1" t="s">
        <v>4</v>
      </c>
      <c r="F34" s="1" t="s">
        <v>5</v>
      </c>
      <c r="G34" s="1" t="s">
        <v>18</v>
      </c>
    </row>
    <row r="35" spans="1:7" x14ac:dyDescent="0.25">
      <c r="A35" t="s">
        <v>24</v>
      </c>
      <c r="B35" s="1">
        <v>1691</v>
      </c>
      <c r="C35" s="1">
        <v>1360</v>
      </c>
      <c r="D35" s="1">
        <v>1837</v>
      </c>
      <c r="E35" s="1"/>
      <c r="F35" s="1">
        <f>SUM(B35:E35)</f>
        <v>4888</v>
      </c>
      <c r="G35" s="2">
        <f>F35/$F$38</f>
        <v>0.60909657320872279</v>
      </c>
    </row>
    <row r="36" spans="1:7" x14ac:dyDescent="0.25">
      <c r="A36" t="s">
        <v>25</v>
      </c>
      <c r="B36" s="1">
        <v>1047</v>
      </c>
      <c r="C36" s="1">
        <v>911</v>
      </c>
      <c r="D36" s="1">
        <v>1153</v>
      </c>
      <c r="E36" s="1"/>
      <c r="F36" s="1">
        <f t="shared" ref="F36:F37" si="23">SUM(B36:E36)</f>
        <v>3111</v>
      </c>
      <c r="G36" s="2">
        <f t="shared" ref="G36:G37" si="24">F36/$F$38</f>
        <v>0.38766355140186914</v>
      </c>
    </row>
    <row r="37" spans="1:7" x14ac:dyDescent="0.25">
      <c r="A37" t="s">
        <v>26</v>
      </c>
      <c r="B37" s="1">
        <v>13</v>
      </c>
      <c r="C37" s="1">
        <v>8</v>
      </c>
      <c r="D37" s="1">
        <v>5</v>
      </c>
      <c r="E37" s="1"/>
      <c r="F37" s="1">
        <f t="shared" si="23"/>
        <v>26</v>
      </c>
      <c r="G37" s="2">
        <f t="shared" si="24"/>
        <v>3.2398753894080996E-3</v>
      </c>
    </row>
    <row r="38" spans="1:7" x14ac:dyDescent="0.25">
      <c r="A38" s="17" t="s">
        <v>5</v>
      </c>
      <c r="B38" s="18">
        <f>SUM(B35:B37)</f>
        <v>2751</v>
      </c>
      <c r="C38" s="18">
        <f t="shared" ref="C38" si="25">SUM(C35:C37)</f>
        <v>2279</v>
      </c>
      <c r="D38" s="18">
        <f t="shared" ref="D38" si="26">SUM(D35:D37)</f>
        <v>2995</v>
      </c>
      <c r="E38" s="18">
        <f t="shared" ref="E38" si="27">SUM(E35:E37)</f>
        <v>0</v>
      </c>
      <c r="F38" s="18">
        <f t="shared" ref="F38" si="28">SUM(F35:F37)</f>
        <v>8025</v>
      </c>
      <c r="G38" s="20">
        <f>SUBTOTAL(109,G35:G37)</f>
        <v>1</v>
      </c>
    </row>
    <row r="39" spans="1:7" x14ac:dyDescent="0.25">
      <c r="A39" s="78"/>
      <c r="B39" s="78"/>
      <c r="C39" s="78"/>
      <c r="D39" s="78"/>
      <c r="E39" s="78"/>
      <c r="F39" s="78"/>
      <c r="G39" s="78"/>
    </row>
    <row r="40" spans="1:7" x14ac:dyDescent="0.25">
      <c r="A40" t="s">
        <v>6</v>
      </c>
      <c r="B40" s="1" t="s">
        <v>1</v>
      </c>
      <c r="C40" s="1" t="s">
        <v>2</v>
      </c>
      <c r="D40" s="1" t="s">
        <v>3</v>
      </c>
      <c r="E40" s="1" t="s">
        <v>4</v>
      </c>
      <c r="F40" s="1" t="s">
        <v>5</v>
      </c>
      <c r="G40" s="1" t="s">
        <v>18</v>
      </c>
    </row>
    <row r="41" spans="1:7" x14ac:dyDescent="0.25">
      <c r="A41" t="s">
        <v>27</v>
      </c>
      <c r="B41" s="1">
        <v>138</v>
      </c>
      <c r="C41" s="1">
        <v>116</v>
      </c>
      <c r="D41" s="1">
        <v>127</v>
      </c>
      <c r="E41" s="1"/>
      <c r="F41" s="1">
        <f>SUM(B41:E41)</f>
        <v>381</v>
      </c>
      <c r="G41" s="2">
        <f>F41/$F$47</f>
        <v>4.7476635514018692E-2</v>
      </c>
    </row>
    <row r="42" spans="1:7" x14ac:dyDescent="0.25">
      <c r="A42" t="s">
        <v>28</v>
      </c>
      <c r="B42" s="1">
        <v>874</v>
      </c>
      <c r="C42" s="1">
        <v>620</v>
      </c>
      <c r="D42" s="1">
        <v>800</v>
      </c>
      <c r="E42" s="1"/>
      <c r="F42" s="1">
        <f t="shared" ref="F42:F46" si="29">SUM(B42:E42)</f>
        <v>2294</v>
      </c>
      <c r="G42" s="2">
        <f t="shared" ref="G42:G46" si="30">F42/$F$47</f>
        <v>0.28585669781931466</v>
      </c>
    </row>
    <row r="43" spans="1:7" x14ac:dyDescent="0.25">
      <c r="A43" t="s">
        <v>30</v>
      </c>
      <c r="B43" s="1">
        <v>432</v>
      </c>
      <c r="C43" s="1">
        <v>336</v>
      </c>
      <c r="D43" s="1">
        <v>504</v>
      </c>
      <c r="E43" s="1"/>
      <c r="F43" s="1">
        <f t="shared" si="29"/>
        <v>1272</v>
      </c>
      <c r="G43" s="2">
        <f t="shared" si="30"/>
        <v>0.15850467289719627</v>
      </c>
    </row>
    <row r="44" spans="1:7" x14ac:dyDescent="0.25">
      <c r="A44" t="s">
        <v>29</v>
      </c>
      <c r="B44" s="1">
        <v>16</v>
      </c>
      <c r="C44" s="1">
        <v>14</v>
      </c>
      <c r="D44" s="1">
        <v>16</v>
      </c>
      <c r="E44" s="1"/>
      <c r="F44" s="1">
        <f t="shared" si="29"/>
        <v>46</v>
      </c>
      <c r="G44" s="2">
        <f t="shared" si="30"/>
        <v>5.7320872274143298E-3</v>
      </c>
    </row>
    <row r="45" spans="1:7" x14ac:dyDescent="0.25">
      <c r="A45" t="s">
        <v>48</v>
      </c>
      <c r="B45" s="1">
        <v>139</v>
      </c>
      <c r="C45" s="1">
        <v>82</v>
      </c>
      <c r="D45" s="1">
        <v>152</v>
      </c>
      <c r="E45" s="1"/>
      <c r="F45" s="1">
        <f t="shared" si="29"/>
        <v>373</v>
      </c>
      <c r="G45" s="2">
        <f t="shared" si="30"/>
        <v>4.6479750778816199E-2</v>
      </c>
    </row>
    <row r="46" spans="1:7" x14ac:dyDescent="0.25">
      <c r="A46" t="s">
        <v>65</v>
      </c>
      <c r="B46" s="1">
        <v>1152</v>
      </c>
      <c r="C46" s="1">
        <v>1111</v>
      </c>
      <c r="D46" s="1">
        <v>1396</v>
      </c>
      <c r="E46" s="1"/>
      <c r="F46" s="1">
        <f t="shared" si="29"/>
        <v>3659</v>
      </c>
      <c r="G46" s="2">
        <f t="shared" si="30"/>
        <v>0.45595015576323988</v>
      </c>
    </row>
    <row r="47" spans="1:7" x14ac:dyDescent="0.25">
      <c r="A47" s="17" t="s">
        <v>5</v>
      </c>
      <c r="B47" s="18">
        <f>SUM(B41:B46)</f>
        <v>2751</v>
      </c>
      <c r="C47" s="18">
        <f t="shared" ref="C47" si="31">SUM(C41:C46)</f>
        <v>2279</v>
      </c>
      <c r="D47" s="18">
        <f t="shared" ref="D47" si="32">SUM(D41:D46)</f>
        <v>2995</v>
      </c>
      <c r="E47" s="18">
        <f t="shared" ref="E47" si="33">SUM(E41:E46)</f>
        <v>0</v>
      </c>
      <c r="F47" s="18">
        <f t="shared" ref="F47" si="34">SUM(F41:F46)</f>
        <v>8025</v>
      </c>
      <c r="G47" s="19">
        <f>SUBTOTAL(109,G41:G46)</f>
        <v>1</v>
      </c>
    </row>
    <row r="48" spans="1:7" ht="15.75" thickBot="1" x14ac:dyDescent="0.3">
      <c r="A48" s="78"/>
      <c r="B48" s="78"/>
      <c r="C48" s="78"/>
      <c r="D48" s="78"/>
      <c r="E48" s="78"/>
      <c r="F48" s="78"/>
      <c r="G48" s="78"/>
    </row>
    <row r="49" spans="1:7" ht="60" customHeight="1" thickBot="1" x14ac:dyDescent="0.3">
      <c r="A49" s="70" t="s">
        <v>121</v>
      </c>
      <c r="B49" s="71"/>
      <c r="C49" s="71"/>
      <c r="D49" s="71"/>
      <c r="E49" s="71"/>
      <c r="F49" s="71"/>
      <c r="G49" s="72"/>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workbookViewId="0">
      <selection activeCell="M16" sqref="M16"/>
    </sheetView>
  </sheetViews>
  <sheetFormatPr defaultColWidth="9.140625" defaultRowHeight="15" x14ac:dyDescent="0.25"/>
  <cols>
    <col min="1" max="2" width="3.7109375" bestFit="1" customWidth="1"/>
    <col min="3" max="3" width="27.85546875" bestFit="1" customWidth="1"/>
    <col min="4" max="4" width="16.28515625" customWidth="1"/>
    <col min="5" max="5" width="11.5703125" bestFit="1" customWidth="1"/>
    <col min="6" max="9" width="11" customWidth="1"/>
    <col min="10" max="10" width="8.42578125" customWidth="1"/>
    <col min="12" max="12" width="13.140625" bestFit="1" customWidth="1"/>
  </cols>
  <sheetData>
    <row r="1" spans="2:12" ht="15.75" x14ac:dyDescent="0.25">
      <c r="C1" s="74" t="s">
        <v>34</v>
      </c>
      <c r="D1" s="74"/>
      <c r="E1" s="74"/>
      <c r="F1" s="74"/>
      <c r="G1" s="74"/>
      <c r="H1" s="74"/>
      <c r="I1" s="74"/>
    </row>
    <row r="2" spans="2:12" s="8" customFormat="1" ht="15.75" customHeight="1" x14ac:dyDescent="0.25">
      <c r="C2" s="91"/>
      <c r="D2" s="91"/>
      <c r="E2" s="91"/>
      <c r="F2" s="91"/>
      <c r="G2" s="91"/>
      <c r="H2" s="91"/>
      <c r="I2" s="91"/>
    </row>
    <row r="3" spans="2:12" s="31" customFormat="1" ht="15.75" customHeight="1" x14ac:dyDescent="0.25">
      <c r="C3" s="92" t="s">
        <v>123</v>
      </c>
      <c r="D3" s="90"/>
      <c r="E3" s="90"/>
      <c r="F3" s="90"/>
      <c r="G3" s="90"/>
      <c r="H3" s="90"/>
      <c r="I3" s="93"/>
    </row>
    <row r="4" spans="2:12" s="31" customFormat="1" ht="15.75" customHeight="1" x14ac:dyDescent="0.25">
      <c r="C4" s="94"/>
      <c r="D4" s="95"/>
      <c r="E4" s="95"/>
      <c r="F4" s="95"/>
      <c r="G4" s="95"/>
      <c r="H4" s="95"/>
      <c r="I4" s="96"/>
    </row>
    <row r="5" spans="2:12" s="31" customFormat="1" ht="15.75" customHeight="1" x14ac:dyDescent="0.25">
      <c r="C5" s="94"/>
      <c r="D5" s="95"/>
      <c r="E5" s="95"/>
      <c r="F5" s="95"/>
      <c r="G5" s="95"/>
      <c r="H5" s="95"/>
      <c r="I5" s="96"/>
      <c r="L5" s="50"/>
    </row>
    <row r="6" spans="2:12" s="31" customFormat="1" ht="15.75" customHeight="1" x14ac:dyDescent="0.25">
      <c r="C6" s="94"/>
      <c r="D6" s="95"/>
      <c r="E6" s="95"/>
      <c r="F6" s="95"/>
      <c r="G6" s="95"/>
      <c r="H6" s="95"/>
      <c r="I6" s="96"/>
    </row>
    <row r="7" spans="2:12" s="31" customFormat="1" ht="24.75" customHeight="1" x14ac:dyDescent="0.25">
      <c r="C7" s="97"/>
      <c r="D7" s="98"/>
      <c r="E7" s="98"/>
      <c r="F7" s="98"/>
      <c r="G7" s="98"/>
      <c r="H7" s="98"/>
      <c r="I7" s="99"/>
    </row>
    <row r="8" spans="2:12" s="31" customFormat="1" ht="15.75" customHeight="1" x14ac:dyDescent="0.25">
      <c r="C8" s="90"/>
      <c r="D8" s="90"/>
      <c r="E8" s="90"/>
      <c r="F8" s="90"/>
      <c r="G8" s="90"/>
      <c r="H8" s="90"/>
      <c r="I8" s="90"/>
    </row>
    <row r="9" spans="2:12" s="31" customFormat="1" ht="15.75" customHeight="1" x14ac:dyDescent="0.25">
      <c r="C9" s="47" t="s">
        <v>76</v>
      </c>
      <c r="D9" s="45" t="s">
        <v>1</v>
      </c>
      <c r="E9" s="45" t="s">
        <v>2</v>
      </c>
      <c r="F9" s="45" t="s">
        <v>3</v>
      </c>
      <c r="G9" s="45" t="s">
        <v>4</v>
      </c>
      <c r="H9" s="46" t="s">
        <v>5</v>
      </c>
      <c r="I9" s="46" t="s">
        <v>77</v>
      </c>
    </row>
    <row r="10" spans="2:12" s="31" customFormat="1" ht="15.75" customHeight="1" x14ac:dyDescent="0.25">
      <c r="C10" s="48" t="s">
        <v>73</v>
      </c>
      <c r="D10" s="44">
        <v>34188</v>
      </c>
      <c r="E10" s="44">
        <v>38202</v>
      </c>
      <c r="F10" s="44">
        <v>40532</v>
      </c>
      <c r="G10" s="44"/>
      <c r="H10" s="43">
        <f>SUM(Table938[[#This Row],[Q1]:[Q4]])</f>
        <v>112922</v>
      </c>
      <c r="I10" s="43"/>
    </row>
    <row r="11" spans="2:12" s="31" customFormat="1" ht="30" x14ac:dyDescent="0.25">
      <c r="C11" s="48" t="s">
        <v>74</v>
      </c>
      <c r="D11" s="44">
        <v>77</v>
      </c>
      <c r="E11" s="44">
        <v>93</v>
      </c>
      <c r="F11" s="44">
        <v>77</v>
      </c>
      <c r="G11" s="44"/>
      <c r="H11" s="43">
        <f>SUM(Table938[[#This Row],[Q1]:[Q4]])</f>
        <v>247</v>
      </c>
      <c r="I11" s="43"/>
    </row>
    <row r="12" spans="2:12" s="31" customFormat="1" ht="30" x14ac:dyDescent="0.25">
      <c r="C12" s="48" t="s">
        <v>75</v>
      </c>
      <c r="D12" s="49">
        <f>D11/D10</f>
        <v>2.2522522522522522E-3</v>
      </c>
      <c r="E12" s="49">
        <f t="shared" ref="E12:H12" si="0">E11/E10</f>
        <v>2.4344275168839326E-3</v>
      </c>
      <c r="F12" s="49">
        <f t="shared" si="0"/>
        <v>1.8997335438665746E-3</v>
      </c>
      <c r="G12" s="49" t="e">
        <f t="shared" si="0"/>
        <v>#DIV/0!</v>
      </c>
      <c r="H12" s="49">
        <f t="shared" si="0"/>
        <v>2.1873505605639293E-3</v>
      </c>
      <c r="I12" s="43"/>
    </row>
    <row r="13" spans="2:12" s="31" customFormat="1" ht="38.25" customHeight="1" x14ac:dyDescent="0.25">
      <c r="C13" s="100" t="s">
        <v>110</v>
      </c>
      <c r="D13" s="101"/>
      <c r="E13" s="101"/>
      <c r="F13" s="101"/>
      <c r="G13" s="101"/>
      <c r="H13" s="101"/>
      <c r="I13" s="102"/>
      <c r="J13" s="58"/>
    </row>
    <row r="14" spans="2:12" s="31" customFormat="1" ht="15.75" x14ac:dyDescent="0.25">
      <c r="B14" s="60"/>
      <c r="C14" s="104"/>
      <c r="D14" s="105"/>
      <c r="E14" s="105"/>
      <c r="F14" s="105"/>
      <c r="G14" s="105"/>
      <c r="H14" s="105"/>
      <c r="I14" s="106"/>
      <c r="J14" s="59"/>
    </row>
    <row r="15" spans="2:12" x14ac:dyDescent="0.25">
      <c r="C15" t="s">
        <v>35</v>
      </c>
      <c r="D15" s="1" t="s">
        <v>1</v>
      </c>
      <c r="E15" s="1" t="s">
        <v>2</v>
      </c>
      <c r="F15" s="1" t="s">
        <v>3</v>
      </c>
      <c r="G15" s="1" t="s">
        <v>4</v>
      </c>
      <c r="H15" s="1" t="s">
        <v>5</v>
      </c>
      <c r="I15" s="1" t="s">
        <v>18</v>
      </c>
    </row>
    <row r="16" spans="2:12" ht="67.5" customHeight="1" x14ac:dyDescent="0.25">
      <c r="C16" s="13" t="s">
        <v>41</v>
      </c>
      <c r="D16" s="9">
        <v>71</v>
      </c>
      <c r="E16" s="9">
        <v>80</v>
      </c>
      <c r="F16" s="9">
        <v>62</v>
      </c>
      <c r="G16" s="9"/>
      <c r="H16" s="9">
        <f t="shared" ref="H16:H25" si="1">SUM(D16:G16)</f>
        <v>213</v>
      </c>
      <c r="I16" s="11">
        <f>Table1521273225[[#This Row],[Total]]/$H$26</f>
        <v>0.68709677419354842</v>
      </c>
    </row>
    <row r="17" spans="3:9" s="7" customFormat="1" ht="65.25" customHeight="1" x14ac:dyDescent="0.25">
      <c r="C17" s="13" t="s">
        <v>116</v>
      </c>
      <c r="D17" s="12">
        <v>9</v>
      </c>
      <c r="E17" s="12">
        <v>7</v>
      </c>
      <c r="F17" s="12">
        <v>12</v>
      </c>
      <c r="G17" s="12"/>
      <c r="H17" s="9">
        <f t="shared" si="1"/>
        <v>28</v>
      </c>
      <c r="I17" s="11">
        <f>Table1521273225[[#This Row],[Total]]/$H$26</f>
        <v>9.0322580645161285E-2</v>
      </c>
    </row>
    <row r="18" spans="3:9" x14ac:dyDescent="0.25">
      <c r="C18" s="10" t="s">
        <v>36</v>
      </c>
      <c r="D18" s="9">
        <v>1</v>
      </c>
      <c r="E18" s="9">
        <v>8</v>
      </c>
      <c r="F18" s="9">
        <v>9</v>
      </c>
      <c r="G18" s="9"/>
      <c r="H18" s="9">
        <f t="shared" si="1"/>
        <v>18</v>
      </c>
      <c r="I18" s="11">
        <f>Table1521273225[[#This Row],[Total]]/$H$26</f>
        <v>5.8064516129032261E-2</v>
      </c>
    </row>
    <row r="19" spans="3:9" s="7" customFormat="1" ht="79.5" customHeight="1" x14ac:dyDescent="0.25">
      <c r="C19" s="13" t="s">
        <v>42</v>
      </c>
      <c r="D19" s="12">
        <v>11</v>
      </c>
      <c r="E19" s="12">
        <v>6</v>
      </c>
      <c r="F19" s="12">
        <v>13</v>
      </c>
      <c r="G19" s="12"/>
      <c r="H19" s="9">
        <f t="shared" si="1"/>
        <v>30</v>
      </c>
      <c r="I19" s="11">
        <f>Table1521273225[[#This Row],[Total]]/$H$26</f>
        <v>9.6774193548387094E-2</v>
      </c>
    </row>
    <row r="20" spans="3:9" ht="33" customHeight="1" x14ac:dyDescent="0.25">
      <c r="C20" s="13" t="s">
        <v>37</v>
      </c>
      <c r="D20" s="12">
        <v>2</v>
      </c>
      <c r="E20" s="12">
        <v>2</v>
      </c>
      <c r="F20" s="12">
        <v>1</v>
      </c>
      <c r="G20" s="12"/>
      <c r="H20" s="9">
        <f t="shared" si="1"/>
        <v>5</v>
      </c>
      <c r="I20" s="28">
        <f>Table1521273225[[#This Row],[Total]]/$H$26</f>
        <v>1.6129032258064516E-2</v>
      </c>
    </row>
    <row r="21" spans="3:9" x14ac:dyDescent="0.25">
      <c r="C21" s="10" t="s">
        <v>38</v>
      </c>
      <c r="D21" s="9">
        <v>0</v>
      </c>
      <c r="E21" s="9">
        <v>2</v>
      </c>
      <c r="F21" s="9">
        <v>0</v>
      </c>
      <c r="G21" s="9"/>
      <c r="H21" s="9">
        <f t="shared" si="1"/>
        <v>2</v>
      </c>
      <c r="I21" s="11">
        <f>Table1521273225[[#This Row],[Total]]/$H$26</f>
        <v>6.4516129032258064E-3</v>
      </c>
    </row>
    <row r="22" spans="3:9" x14ac:dyDescent="0.25">
      <c r="C22" s="10" t="s">
        <v>80</v>
      </c>
      <c r="D22" s="1">
        <v>3</v>
      </c>
      <c r="E22" s="9">
        <v>1</v>
      </c>
      <c r="F22" s="1">
        <v>4</v>
      </c>
      <c r="G22" s="1"/>
      <c r="H22" s="9">
        <f t="shared" si="1"/>
        <v>8</v>
      </c>
      <c r="I22" s="32">
        <f>Table1521273225[[#This Row],[Total]]/$H$26</f>
        <v>2.5806451612903226E-2</v>
      </c>
    </row>
    <row r="23" spans="3:9" s="7" customFormat="1" ht="30" x14ac:dyDescent="0.25">
      <c r="C23" s="13" t="s">
        <v>67</v>
      </c>
      <c r="D23" s="12">
        <v>0</v>
      </c>
      <c r="E23" s="12">
        <v>0</v>
      </c>
      <c r="F23" s="12">
        <v>1</v>
      </c>
      <c r="G23" s="12"/>
      <c r="H23" s="9">
        <f t="shared" si="1"/>
        <v>1</v>
      </c>
      <c r="I23" s="28">
        <f>Table1521273225[[#This Row],[Total]]/$H$26</f>
        <v>3.2258064516129032E-3</v>
      </c>
    </row>
    <row r="24" spans="3:9" s="7" customFormat="1" ht="60" x14ac:dyDescent="0.25">
      <c r="C24" s="13" t="s">
        <v>72</v>
      </c>
      <c r="D24" s="9">
        <v>0</v>
      </c>
      <c r="E24" s="9">
        <v>3</v>
      </c>
      <c r="F24" s="9">
        <v>2</v>
      </c>
      <c r="G24" s="9"/>
      <c r="H24" s="9">
        <f t="shared" si="1"/>
        <v>5</v>
      </c>
      <c r="I24" s="64">
        <f>Table1521273225[[#This Row],[Total]]/$H$26</f>
        <v>1.6129032258064516E-2</v>
      </c>
    </row>
    <row r="25" spans="3:9" x14ac:dyDescent="0.25">
      <c r="C25" s="13" t="s">
        <v>113</v>
      </c>
      <c r="D25" s="1">
        <v>0</v>
      </c>
      <c r="E25" s="1">
        <v>0</v>
      </c>
      <c r="F25" s="1">
        <v>0</v>
      </c>
      <c r="G25" s="1"/>
      <c r="H25" s="9">
        <f t="shared" si="1"/>
        <v>0</v>
      </c>
      <c r="I25" s="2">
        <f>Table1521273225[[#This Row],[Total]]/$H$26</f>
        <v>0</v>
      </c>
    </row>
    <row r="26" spans="3:9" x14ac:dyDescent="0.25">
      <c r="C26" s="17" t="s">
        <v>5</v>
      </c>
      <c r="D26" s="25">
        <f>SUBTOTAL(109,D16:D25)</f>
        <v>97</v>
      </c>
      <c r="E26" s="25">
        <f t="shared" ref="E26:H26" si="2">SUBTOTAL(109,E16:E25)</f>
        <v>109</v>
      </c>
      <c r="F26" s="25">
        <f t="shared" si="2"/>
        <v>104</v>
      </c>
      <c r="G26" s="25">
        <f t="shared" si="2"/>
        <v>0</v>
      </c>
      <c r="H26" s="25">
        <f t="shared" si="2"/>
        <v>310</v>
      </c>
      <c r="I26" s="26">
        <f>Table1521273225[[#This Row],[Total]]/$H$26</f>
        <v>1</v>
      </c>
    </row>
    <row r="27" spans="3:9" ht="45" x14ac:dyDescent="0.25">
      <c r="C27" s="13" t="s">
        <v>66</v>
      </c>
      <c r="D27" s="9">
        <v>16</v>
      </c>
      <c r="E27" s="9">
        <v>23</v>
      </c>
      <c r="F27" s="9">
        <v>11</v>
      </c>
      <c r="G27" s="9"/>
      <c r="H27" s="9">
        <f t="shared" ref="H27" si="3">SUM(D27:G27)</f>
        <v>50</v>
      </c>
      <c r="I27" s="65"/>
    </row>
    <row r="28" spans="3:9" x14ac:dyDescent="0.25">
      <c r="C28" s="78"/>
      <c r="D28" s="78"/>
      <c r="E28" s="78"/>
      <c r="F28" s="78"/>
      <c r="G28" s="78"/>
      <c r="H28" s="78"/>
      <c r="I28" s="78"/>
    </row>
    <row r="29" spans="3:9" x14ac:dyDescent="0.25">
      <c r="C29" t="s">
        <v>45</v>
      </c>
      <c r="D29" s="1" t="s">
        <v>1</v>
      </c>
      <c r="E29" s="1" t="s">
        <v>2</v>
      </c>
      <c r="F29" s="1" t="s">
        <v>3</v>
      </c>
      <c r="G29" s="1" t="s">
        <v>4</v>
      </c>
      <c r="H29" s="1" t="s">
        <v>5</v>
      </c>
      <c r="I29" s="1" t="s">
        <v>18</v>
      </c>
    </row>
    <row r="30" spans="3:9" x14ac:dyDescent="0.25">
      <c r="C30" t="s">
        <v>19</v>
      </c>
      <c r="D30" s="1">
        <v>6</v>
      </c>
      <c r="E30" s="1">
        <v>6</v>
      </c>
      <c r="F30" s="1">
        <v>6</v>
      </c>
      <c r="G30" s="1"/>
      <c r="H30" s="1">
        <f>SUM(D30:G30)</f>
        <v>18</v>
      </c>
      <c r="I30" s="2">
        <f>H30/$H$38</f>
        <v>7.28744939271255E-2</v>
      </c>
    </row>
    <row r="31" spans="3:9" x14ac:dyDescent="0.25">
      <c r="C31" t="s">
        <v>111</v>
      </c>
      <c r="D31" s="1">
        <v>8</v>
      </c>
      <c r="E31" s="1">
        <v>12</v>
      </c>
      <c r="F31" s="1">
        <v>15</v>
      </c>
      <c r="G31" s="1"/>
      <c r="H31" s="1">
        <f t="shared" ref="H31:H37" si="4">SUM(D31:G31)</f>
        <v>35</v>
      </c>
      <c r="I31" s="2">
        <f t="shared" ref="I31:I37" si="5">H31/$H$38</f>
        <v>0.1417004048582996</v>
      </c>
    </row>
    <row r="32" spans="3:9" x14ac:dyDescent="0.25">
      <c r="C32" t="s">
        <v>20</v>
      </c>
      <c r="D32" s="1">
        <v>4</v>
      </c>
      <c r="E32" s="1">
        <v>7</v>
      </c>
      <c r="F32" s="1">
        <v>9</v>
      </c>
      <c r="G32" s="1"/>
      <c r="H32" s="1">
        <f t="shared" si="4"/>
        <v>20</v>
      </c>
      <c r="I32" s="2">
        <f t="shared" si="5"/>
        <v>8.0971659919028341E-2</v>
      </c>
    </row>
    <row r="33" spans="3:9" x14ac:dyDescent="0.25">
      <c r="C33" t="s">
        <v>21</v>
      </c>
      <c r="D33" s="1">
        <v>25</v>
      </c>
      <c r="E33" s="1">
        <v>37</v>
      </c>
      <c r="F33" s="1">
        <v>23</v>
      </c>
      <c r="G33" s="1"/>
      <c r="H33" s="1">
        <f t="shared" si="4"/>
        <v>85</v>
      </c>
      <c r="I33" s="2">
        <f t="shared" si="5"/>
        <v>0.34412955465587042</v>
      </c>
    </row>
    <row r="34" spans="3:9" x14ac:dyDescent="0.25">
      <c r="C34" t="s">
        <v>22</v>
      </c>
      <c r="D34" s="1">
        <v>14</v>
      </c>
      <c r="E34" s="1">
        <v>18</v>
      </c>
      <c r="F34" s="1">
        <v>11</v>
      </c>
      <c r="G34" s="1"/>
      <c r="H34" s="1">
        <f t="shared" si="4"/>
        <v>43</v>
      </c>
      <c r="I34" s="2">
        <f t="shared" si="5"/>
        <v>0.17408906882591094</v>
      </c>
    </row>
    <row r="35" spans="3:9" x14ac:dyDescent="0.25">
      <c r="C35" t="s">
        <v>23</v>
      </c>
      <c r="D35" s="1">
        <v>19</v>
      </c>
      <c r="E35" s="1">
        <v>12</v>
      </c>
      <c r="F35" s="1">
        <v>10</v>
      </c>
      <c r="G35" s="1"/>
      <c r="H35" s="1">
        <f t="shared" si="4"/>
        <v>41</v>
      </c>
      <c r="I35" s="2">
        <f t="shared" si="5"/>
        <v>0.16599190283400811</v>
      </c>
    </row>
    <row r="36" spans="3:9" x14ac:dyDescent="0.25">
      <c r="C36" t="s">
        <v>112</v>
      </c>
      <c r="D36" s="1">
        <v>0</v>
      </c>
      <c r="E36" s="1">
        <v>0</v>
      </c>
      <c r="F36" s="1">
        <v>0</v>
      </c>
      <c r="G36" s="1"/>
      <c r="H36" s="1">
        <f t="shared" si="4"/>
        <v>0</v>
      </c>
      <c r="I36" s="2">
        <f t="shared" si="5"/>
        <v>0</v>
      </c>
    </row>
    <row r="37" spans="3:9" x14ac:dyDescent="0.25">
      <c r="C37" t="s">
        <v>78</v>
      </c>
      <c r="D37" s="1">
        <v>1</v>
      </c>
      <c r="E37" s="1">
        <v>1</v>
      </c>
      <c r="F37" s="1">
        <v>3</v>
      </c>
      <c r="G37" s="1"/>
      <c r="H37" s="1">
        <f t="shared" si="4"/>
        <v>5</v>
      </c>
      <c r="I37" s="2">
        <f t="shared" si="5"/>
        <v>2.0242914979757085E-2</v>
      </c>
    </row>
    <row r="38" spans="3:9" ht="15" customHeight="1" x14ac:dyDescent="0.25">
      <c r="C38" s="17" t="s">
        <v>5</v>
      </c>
      <c r="D38" s="18">
        <f>SUM(D30:D37)</f>
        <v>77</v>
      </c>
      <c r="E38" s="18">
        <f>SUM(E30:E37)</f>
        <v>93</v>
      </c>
      <c r="F38" s="18">
        <f>SUM(F30:F37)</f>
        <v>77</v>
      </c>
      <c r="G38" s="18">
        <f>SUM(G30:G37)</f>
        <v>0</v>
      </c>
      <c r="H38" s="18">
        <f>SUM(H30:H37)</f>
        <v>247</v>
      </c>
      <c r="I38" s="19">
        <f>SUBTOTAL(109,I29:I37)</f>
        <v>1</v>
      </c>
    </row>
    <row r="39" spans="3:9" ht="15" customHeight="1" x14ac:dyDescent="0.25">
      <c r="C39" s="103"/>
      <c r="D39" s="103"/>
      <c r="E39" s="103"/>
      <c r="F39" s="103"/>
      <c r="G39" s="103"/>
      <c r="H39" s="103"/>
      <c r="I39" s="103"/>
    </row>
    <row r="40" spans="3:9" x14ac:dyDescent="0.25">
      <c r="C40" s="56" t="s">
        <v>109</v>
      </c>
      <c r="D40" s="1" t="s">
        <v>1</v>
      </c>
      <c r="E40" s="1" t="s">
        <v>2</v>
      </c>
      <c r="F40" s="1" t="s">
        <v>3</v>
      </c>
      <c r="G40" s="1" t="s">
        <v>4</v>
      </c>
      <c r="H40" s="1" t="s">
        <v>5</v>
      </c>
      <c r="I40" s="1" t="s">
        <v>18</v>
      </c>
    </row>
    <row r="41" spans="3:9" ht="15" customHeight="1" x14ac:dyDescent="0.25">
      <c r="C41" s="56" t="s">
        <v>114</v>
      </c>
      <c r="D41" s="29">
        <v>14</v>
      </c>
      <c r="E41" s="29">
        <v>21</v>
      </c>
      <c r="F41" s="29">
        <v>17</v>
      </c>
      <c r="G41" s="63"/>
      <c r="H41" s="29">
        <f>SUM(Table239[[#This Row],[Q1]:[Q4]])</f>
        <v>52</v>
      </c>
      <c r="I41" s="57">
        <f>Table239[[#This Row],[Total]]/H44</f>
        <v>0.21052631578947367</v>
      </c>
    </row>
    <row r="42" spans="3:9" x14ac:dyDescent="0.25">
      <c r="C42" s="56" t="s">
        <v>124</v>
      </c>
      <c r="D42" s="29">
        <v>40</v>
      </c>
      <c r="E42" s="29">
        <v>39</v>
      </c>
      <c r="F42" s="29">
        <v>36</v>
      </c>
      <c r="G42" s="63"/>
      <c r="H42" s="29">
        <f>SUM(Table239[[#This Row],[Q1]:[Q4]])</f>
        <v>115</v>
      </c>
      <c r="I42" s="57">
        <f>Table239[[#This Row],[Total]]/H44</f>
        <v>0.46558704453441296</v>
      </c>
    </row>
    <row r="43" spans="3:9" x14ac:dyDescent="0.25">
      <c r="C43" s="56" t="s">
        <v>125</v>
      </c>
      <c r="D43" s="29">
        <v>23</v>
      </c>
      <c r="E43" s="29">
        <v>33</v>
      </c>
      <c r="F43" s="29">
        <v>24</v>
      </c>
      <c r="G43" s="63"/>
      <c r="H43" s="29">
        <f>SUM(Table239[[#This Row],[Q1]:[Q4]])</f>
        <v>80</v>
      </c>
      <c r="I43" s="57">
        <f>Table239[[#This Row],[Total]]/H44</f>
        <v>0.32388663967611336</v>
      </c>
    </row>
    <row r="44" spans="3:9" x14ac:dyDescent="0.25">
      <c r="C44" s="56" t="s">
        <v>5</v>
      </c>
      <c r="D44" s="29">
        <f>SUBTOTAL(109,D41:D43)</f>
        <v>77</v>
      </c>
      <c r="E44" s="29">
        <v>93</v>
      </c>
      <c r="F44" s="29">
        <v>77</v>
      </c>
      <c r="G44" s="63"/>
      <c r="H44" s="29">
        <f t="shared" ref="H44" si="6">SUBTOTAL(109,H41:H43)</f>
        <v>247</v>
      </c>
      <c r="I44" s="57">
        <f>Table239[[#This Row],[Total]]/Table239[[#This Row],[Total]]</f>
        <v>1</v>
      </c>
    </row>
    <row r="45" spans="3:9" ht="64.5" customHeight="1" x14ac:dyDescent="0.25">
      <c r="C45" s="87" t="s">
        <v>120</v>
      </c>
      <c r="D45" s="88"/>
      <c r="E45" s="88"/>
      <c r="F45" s="88"/>
      <c r="G45" s="88"/>
      <c r="H45" s="88"/>
      <c r="I45" s="89"/>
    </row>
    <row r="46" spans="3:9" ht="18" customHeight="1" x14ac:dyDescent="0.25">
      <c r="C46" s="107"/>
      <c r="D46" s="107"/>
      <c r="E46" s="107"/>
      <c r="F46" s="107"/>
      <c r="G46" s="107"/>
      <c r="H46" s="107"/>
      <c r="I46" s="107"/>
    </row>
    <row r="47" spans="3:9" x14ac:dyDescent="0.25">
      <c r="C47" s="78"/>
      <c r="D47" s="78"/>
      <c r="E47" s="78"/>
      <c r="F47" s="78"/>
      <c r="G47" s="78"/>
      <c r="H47" s="78"/>
      <c r="I47" s="78"/>
    </row>
    <row r="48" spans="3:9" x14ac:dyDescent="0.25">
      <c r="C48" t="s">
        <v>43</v>
      </c>
      <c r="D48" s="1" t="s">
        <v>1</v>
      </c>
      <c r="E48" s="1" t="s">
        <v>2</v>
      </c>
      <c r="F48" s="1" t="s">
        <v>3</v>
      </c>
      <c r="G48" s="1" t="s">
        <v>4</v>
      </c>
      <c r="H48" s="1" t="s">
        <v>5</v>
      </c>
      <c r="I48" s="1" t="s">
        <v>18</v>
      </c>
    </row>
    <row r="49" spans="3:9" x14ac:dyDescent="0.25">
      <c r="C49" t="s">
        <v>24</v>
      </c>
      <c r="D49" s="1">
        <v>77</v>
      </c>
      <c r="E49" s="1">
        <v>91</v>
      </c>
      <c r="F49" s="1">
        <v>79</v>
      </c>
      <c r="G49" s="1"/>
      <c r="H49" s="1">
        <f>SUM(D49:G49)</f>
        <v>247</v>
      </c>
      <c r="I49" s="2">
        <f>H49/$H$51</f>
        <v>0.86363636363636365</v>
      </c>
    </row>
    <row r="50" spans="3:9" x14ac:dyDescent="0.25">
      <c r="C50" t="s">
        <v>25</v>
      </c>
      <c r="D50" s="1">
        <v>9</v>
      </c>
      <c r="E50" s="1">
        <v>10</v>
      </c>
      <c r="F50" s="1">
        <v>20</v>
      </c>
      <c r="G50" s="1"/>
      <c r="H50" s="1">
        <f t="shared" ref="H50" si="7">SUM(D50:G50)</f>
        <v>39</v>
      </c>
      <c r="I50" s="2">
        <f>H50/$H$51</f>
        <v>0.13636363636363635</v>
      </c>
    </row>
    <row r="51" spans="3:9" x14ac:dyDescent="0.25">
      <c r="C51" s="17" t="s">
        <v>5</v>
      </c>
      <c r="D51" s="18">
        <f>SUM(D49:D50)</f>
        <v>86</v>
      </c>
      <c r="E51" s="18">
        <f>SUM(E49:E50)</f>
        <v>101</v>
      </c>
      <c r="F51" s="18">
        <f>SUM(F49:F50)</f>
        <v>99</v>
      </c>
      <c r="G51" s="18">
        <f>SUM(G49:G50)</f>
        <v>0</v>
      </c>
      <c r="H51" s="18">
        <f>SUM(H49:H50)</f>
        <v>286</v>
      </c>
      <c r="I51" s="19">
        <f>H51/$H$51</f>
        <v>1</v>
      </c>
    </row>
    <row r="52" spans="3:9" x14ac:dyDescent="0.25">
      <c r="C52" s="78"/>
      <c r="D52" s="78"/>
      <c r="E52" s="78"/>
      <c r="F52" s="78"/>
      <c r="G52" s="78"/>
      <c r="H52" s="78"/>
      <c r="I52" s="78"/>
    </row>
    <row r="53" spans="3:9" x14ac:dyDescent="0.25">
      <c r="C53" s="108" t="s">
        <v>119</v>
      </c>
      <c r="D53" s="107"/>
      <c r="E53" s="107"/>
      <c r="F53" s="107"/>
      <c r="G53" s="107"/>
      <c r="H53" s="107"/>
      <c r="I53" s="109"/>
    </row>
    <row r="54" spans="3:9" ht="12" customHeight="1" x14ac:dyDescent="0.25">
      <c r="C54" s="110"/>
      <c r="D54" s="111"/>
      <c r="E54" s="111"/>
      <c r="F54" s="111"/>
      <c r="G54" s="111"/>
      <c r="H54" s="111"/>
      <c r="I54" s="112"/>
    </row>
    <row r="55" spans="3:9" x14ac:dyDescent="0.25">
      <c r="C55" s="110"/>
      <c r="D55" s="111"/>
      <c r="E55" s="111"/>
      <c r="F55" s="111"/>
      <c r="G55" s="111"/>
      <c r="H55" s="111"/>
      <c r="I55" s="112"/>
    </row>
    <row r="56" spans="3:9" x14ac:dyDescent="0.25">
      <c r="C56" s="113"/>
      <c r="D56" s="114"/>
      <c r="E56" s="114"/>
      <c r="F56" s="114"/>
      <c r="G56" s="114"/>
      <c r="H56" s="114"/>
      <c r="I56" s="115"/>
    </row>
    <row r="57" spans="3:9" x14ac:dyDescent="0.25">
      <c r="C57" s="117"/>
      <c r="D57" s="117"/>
      <c r="E57" s="117"/>
      <c r="F57" s="117"/>
      <c r="G57" s="117"/>
      <c r="H57" s="117"/>
      <c r="I57" s="117"/>
    </row>
    <row r="58" spans="3:9" x14ac:dyDescent="0.25">
      <c r="C58" t="s">
        <v>44</v>
      </c>
      <c r="D58" s="1" t="s">
        <v>1</v>
      </c>
      <c r="E58" s="1" t="s">
        <v>2</v>
      </c>
      <c r="F58" s="1" t="s">
        <v>3</v>
      </c>
      <c r="G58" s="1" t="s">
        <v>4</v>
      </c>
      <c r="H58" s="1" t="s">
        <v>5</v>
      </c>
      <c r="I58" s="1" t="s">
        <v>18</v>
      </c>
    </row>
    <row r="59" spans="3:9" x14ac:dyDescent="0.25">
      <c r="C59" t="s">
        <v>27</v>
      </c>
      <c r="D59" s="1">
        <v>3</v>
      </c>
      <c r="E59" s="1">
        <v>1</v>
      </c>
      <c r="F59" s="1">
        <v>5</v>
      </c>
      <c r="G59" s="1"/>
      <c r="H59" s="1">
        <f>SUM(D59:G59)</f>
        <v>9</v>
      </c>
      <c r="I59" s="2">
        <f>H59/$H$65</f>
        <v>3.1468531468531472E-2</v>
      </c>
    </row>
    <row r="60" spans="3:9" x14ac:dyDescent="0.25">
      <c r="C60" t="s">
        <v>28</v>
      </c>
      <c r="D60" s="1">
        <v>6</v>
      </c>
      <c r="E60" s="1">
        <v>9</v>
      </c>
      <c r="F60" s="1">
        <v>6</v>
      </c>
      <c r="G60" s="1"/>
      <c r="H60" s="1">
        <f t="shared" ref="H60:H64" si="8">SUM(D60:G60)</f>
        <v>21</v>
      </c>
      <c r="I60" s="2">
        <f t="shared" ref="I60:I64" si="9">H60/$H$65</f>
        <v>7.3426573426573424E-2</v>
      </c>
    </row>
    <row r="61" spans="3:9" x14ac:dyDescent="0.25">
      <c r="C61" t="s">
        <v>30</v>
      </c>
      <c r="D61" s="1">
        <v>13</v>
      </c>
      <c r="E61" s="1">
        <v>21</v>
      </c>
      <c r="F61" s="1">
        <v>13</v>
      </c>
      <c r="G61" s="1"/>
      <c r="H61" s="1">
        <f t="shared" si="8"/>
        <v>47</v>
      </c>
      <c r="I61" s="2">
        <f t="shared" si="9"/>
        <v>0.16433566433566432</v>
      </c>
    </row>
    <row r="62" spans="3:9" x14ac:dyDescent="0.25">
      <c r="C62" t="s">
        <v>29</v>
      </c>
      <c r="D62" s="1">
        <v>0</v>
      </c>
      <c r="E62" s="1">
        <v>1</v>
      </c>
      <c r="F62" s="1">
        <v>1</v>
      </c>
      <c r="G62" s="1"/>
      <c r="H62" s="1">
        <f t="shared" si="8"/>
        <v>2</v>
      </c>
      <c r="I62" s="2">
        <f t="shared" si="9"/>
        <v>6.993006993006993E-3</v>
      </c>
    </row>
    <row r="63" spans="3:9" x14ac:dyDescent="0.25">
      <c r="C63" t="s">
        <v>48</v>
      </c>
      <c r="D63" s="1">
        <v>1</v>
      </c>
      <c r="E63" s="1">
        <v>5</v>
      </c>
      <c r="F63" s="1">
        <v>3</v>
      </c>
      <c r="G63" s="1"/>
      <c r="H63" s="1">
        <f t="shared" si="8"/>
        <v>9</v>
      </c>
      <c r="I63" s="2">
        <f t="shared" si="9"/>
        <v>3.1468531468531472E-2</v>
      </c>
    </row>
    <row r="64" spans="3:9" x14ac:dyDescent="0.25">
      <c r="C64" t="s">
        <v>65</v>
      </c>
      <c r="D64" s="1">
        <v>63</v>
      </c>
      <c r="E64" s="1">
        <v>64</v>
      </c>
      <c r="F64" s="1">
        <v>71</v>
      </c>
      <c r="G64" s="1"/>
      <c r="H64" s="1">
        <f t="shared" si="8"/>
        <v>198</v>
      </c>
      <c r="I64" s="2">
        <f t="shared" si="9"/>
        <v>0.69230769230769229</v>
      </c>
    </row>
    <row r="65" spans="3:10" x14ac:dyDescent="0.25">
      <c r="C65" s="17" t="s">
        <v>5</v>
      </c>
      <c r="D65" s="18">
        <f>SUBTOTAL(109,D59:D64)</f>
        <v>86</v>
      </c>
      <c r="E65" s="18">
        <f t="shared" ref="E65:G65" si="10">SUBTOTAL(109,E59:E64)</f>
        <v>101</v>
      </c>
      <c r="F65" s="18">
        <f t="shared" si="10"/>
        <v>99</v>
      </c>
      <c r="G65" s="18">
        <f t="shared" si="10"/>
        <v>0</v>
      </c>
      <c r="H65" s="18">
        <f>SUBTOTAL(109,H59:H64)</f>
        <v>286</v>
      </c>
      <c r="I65" s="19">
        <f>H65/$H$65</f>
        <v>1</v>
      </c>
    </row>
    <row r="66" spans="3:10" x14ac:dyDescent="0.25">
      <c r="C66" s="116"/>
      <c r="D66" s="116"/>
      <c r="E66" s="116"/>
      <c r="F66" s="116"/>
      <c r="G66" s="116"/>
      <c r="H66" s="116"/>
      <c r="I66" s="116"/>
    </row>
    <row r="67" spans="3:10" x14ac:dyDescent="0.25">
      <c r="C67" t="s">
        <v>39</v>
      </c>
      <c r="D67" s="1" t="s">
        <v>1</v>
      </c>
      <c r="E67" s="1" t="s">
        <v>2</v>
      </c>
      <c r="F67" s="1" t="s">
        <v>3</v>
      </c>
      <c r="G67" s="1" t="s">
        <v>4</v>
      </c>
      <c r="H67" s="1" t="s">
        <v>5</v>
      </c>
      <c r="I67" s="1" t="s">
        <v>18</v>
      </c>
    </row>
    <row r="68" spans="3:10" x14ac:dyDescent="0.25">
      <c r="C68" t="s">
        <v>24</v>
      </c>
      <c r="D68" s="1">
        <v>65</v>
      </c>
      <c r="E68" s="1">
        <v>73</v>
      </c>
      <c r="F68" s="1">
        <v>57</v>
      </c>
      <c r="G68" s="1"/>
      <c r="H68" s="1">
        <f>SUM(D68:G68)</f>
        <v>195</v>
      </c>
      <c r="I68" s="2">
        <f t="shared" ref="I68:I71" si="11">H68/$H$71</f>
        <v>0.78947368421052633</v>
      </c>
    </row>
    <row r="69" spans="3:10" x14ac:dyDescent="0.25">
      <c r="C69" t="s">
        <v>25</v>
      </c>
      <c r="D69" s="1">
        <v>12</v>
      </c>
      <c r="E69" s="1">
        <v>19</v>
      </c>
      <c r="F69" s="1">
        <v>20</v>
      </c>
      <c r="G69" s="1"/>
      <c r="H69" s="1">
        <f t="shared" ref="H69:H70" si="12">SUM(D69:G69)</f>
        <v>51</v>
      </c>
      <c r="I69" s="2">
        <f t="shared" si="11"/>
        <v>0.20647773279352227</v>
      </c>
    </row>
    <row r="70" spans="3:10" x14ac:dyDescent="0.25">
      <c r="C70" t="s">
        <v>26</v>
      </c>
      <c r="D70" s="1">
        <v>0</v>
      </c>
      <c r="E70" s="1">
        <v>1</v>
      </c>
      <c r="F70" s="1">
        <v>0</v>
      </c>
      <c r="G70" s="1"/>
      <c r="H70" s="1">
        <f t="shared" si="12"/>
        <v>1</v>
      </c>
      <c r="I70" s="2">
        <f t="shared" si="11"/>
        <v>4.048582995951417E-3</v>
      </c>
    </row>
    <row r="71" spans="3:10" x14ac:dyDescent="0.25">
      <c r="C71" s="17" t="s">
        <v>5</v>
      </c>
      <c r="D71" s="18">
        <v>77</v>
      </c>
      <c r="E71" s="18">
        <f t="shared" ref="E71:H71" si="13">SUM(E68:E70)</f>
        <v>93</v>
      </c>
      <c r="F71" s="18">
        <f t="shared" si="13"/>
        <v>77</v>
      </c>
      <c r="G71" s="18">
        <f t="shared" si="13"/>
        <v>0</v>
      </c>
      <c r="H71" s="18">
        <f t="shared" si="13"/>
        <v>247</v>
      </c>
      <c r="I71" s="19">
        <f t="shared" si="11"/>
        <v>1</v>
      </c>
    </row>
    <row r="72" spans="3:10" x14ac:dyDescent="0.25">
      <c r="C72" s="78"/>
      <c r="D72" s="78"/>
      <c r="E72" s="78"/>
      <c r="F72" s="78"/>
      <c r="G72" s="78"/>
      <c r="H72" s="78"/>
      <c r="I72" s="78"/>
    </row>
    <row r="73" spans="3:10" x14ac:dyDescent="0.25">
      <c r="C73" t="s">
        <v>40</v>
      </c>
      <c r="D73" s="1" t="s">
        <v>1</v>
      </c>
      <c r="E73" s="1" t="s">
        <v>2</v>
      </c>
      <c r="F73" s="1" t="s">
        <v>3</v>
      </c>
      <c r="G73" s="1" t="s">
        <v>4</v>
      </c>
      <c r="H73" s="1" t="s">
        <v>5</v>
      </c>
      <c r="I73" s="1" t="s">
        <v>18</v>
      </c>
    </row>
    <row r="74" spans="3:10" x14ac:dyDescent="0.25">
      <c r="C74" t="s">
        <v>27</v>
      </c>
      <c r="D74" s="1">
        <v>2</v>
      </c>
      <c r="E74" s="1">
        <v>4</v>
      </c>
      <c r="F74" s="1">
        <v>2</v>
      </c>
      <c r="G74" s="1"/>
      <c r="H74" s="1">
        <f>SUM(Table142024303528[[#This Row],[Q1]:[Q4]])</f>
        <v>8</v>
      </c>
      <c r="I74" s="2">
        <f t="shared" ref="I74:I81" si="14">H74/$H$81</f>
        <v>3.2388663967611336E-2</v>
      </c>
    </row>
    <row r="75" spans="3:10" x14ac:dyDescent="0.25">
      <c r="C75" t="s">
        <v>28</v>
      </c>
      <c r="D75" s="1">
        <v>37</v>
      </c>
      <c r="E75" s="1">
        <v>39</v>
      </c>
      <c r="F75" s="1">
        <v>35</v>
      </c>
      <c r="G75" s="1"/>
      <c r="H75" s="1">
        <f>SUM(Table142024303528[[#This Row],[Q1]:[Q4]])</f>
        <v>111</v>
      </c>
      <c r="I75" s="2">
        <f t="shared" si="14"/>
        <v>0.44939271255060731</v>
      </c>
    </row>
    <row r="76" spans="3:10" x14ac:dyDescent="0.25">
      <c r="C76" t="s">
        <v>30</v>
      </c>
      <c r="D76" s="1">
        <v>7</v>
      </c>
      <c r="E76" s="1">
        <v>9</v>
      </c>
      <c r="F76" s="1">
        <v>5</v>
      </c>
      <c r="G76" s="1"/>
      <c r="H76" s="1">
        <f>SUM(Table142024303528[[#This Row],[Q1]:[Q4]])</f>
        <v>21</v>
      </c>
      <c r="I76" s="2">
        <f t="shared" si="14"/>
        <v>8.5020242914979755E-2</v>
      </c>
    </row>
    <row r="77" spans="3:10" x14ac:dyDescent="0.25">
      <c r="C77" t="s">
        <v>29</v>
      </c>
      <c r="D77" s="1">
        <v>1</v>
      </c>
      <c r="E77" s="1">
        <v>1</v>
      </c>
      <c r="F77" s="1">
        <v>0</v>
      </c>
      <c r="G77" s="1"/>
      <c r="H77" s="1">
        <f>SUM(Table142024303528[[#This Row],[Q1]:[Q4]])</f>
        <v>2</v>
      </c>
      <c r="I77" s="2">
        <f t="shared" si="14"/>
        <v>8.0971659919028341E-3</v>
      </c>
    </row>
    <row r="78" spans="3:10" x14ac:dyDescent="0.25">
      <c r="C78" t="s">
        <v>48</v>
      </c>
      <c r="D78" s="1">
        <v>0</v>
      </c>
      <c r="E78" s="1">
        <v>1</v>
      </c>
      <c r="F78" s="1">
        <v>0</v>
      </c>
      <c r="G78" s="1"/>
      <c r="H78" s="1">
        <f>SUM(Table142024303528[[#This Row],[Q1]:[Q4]])</f>
        <v>1</v>
      </c>
      <c r="I78" s="2">
        <f t="shared" si="14"/>
        <v>4.048582995951417E-3</v>
      </c>
    </row>
    <row r="79" spans="3:10" x14ac:dyDescent="0.25">
      <c r="C79" t="s">
        <v>65</v>
      </c>
      <c r="D79" s="1">
        <v>30</v>
      </c>
      <c r="E79" s="1">
        <v>39</v>
      </c>
      <c r="F79" s="1">
        <v>35</v>
      </c>
      <c r="G79" s="1"/>
      <c r="H79" s="1">
        <f>SUM(Table142024303528[[#This Row],[Q1]:[Q4]])</f>
        <v>104</v>
      </c>
      <c r="I79" s="32">
        <f t="shared" si="14"/>
        <v>0.42105263157894735</v>
      </c>
    </row>
    <row r="80" spans="3:10" ht="15" customHeight="1" x14ac:dyDescent="0.25">
      <c r="C80" t="s">
        <v>26</v>
      </c>
      <c r="D80" s="1">
        <v>0</v>
      </c>
      <c r="E80" s="1">
        <v>0</v>
      </c>
      <c r="F80" s="1">
        <v>0</v>
      </c>
      <c r="G80" s="1"/>
      <c r="H80" s="1">
        <f>SUM(Table142024303528[[#This Row],[Q1]:[Q4]])</f>
        <v>0</v>
      </c>
      <c r="I80" s="2">
        <f>H80/$H$81</f>
        <v>0</v>
      </c>
      <c r="J80" s="30"/>
    </row>
    <row r="81" spans="1:10" ht="15" customHeight="1" x14ac:dyDescent="0.25">
      <c r="C81" s="17" t="s">
        <v>5</v>
      </c>
      <c r="D81" s="18">
        <f>SUM(D74:D80)</f>
        <v>77</v>
      </c>
      <c r="E81" s="18">
        <f>SUM(E74:E80)</f>
        <v>93</v>
      </c>
      <c r="F81" s="18">
        <f>SUM(F74:F80)</f>
        <v>77</v>
      </c>
      <c r="G81" s="18">
        <f t="shared" ref="G81" si="15">SUM(G74:G80)</f>
        <v>0</v>
      </c>
      <c r="H81" s="18">
        <f>SUM(H74:H80)</f>
        <v>247</v>
      </c>
      <c r="I81" s="19">
        <f t="shared" si="14"/>
        <v>1</v>
      </c>
      <c r="J81" s="30"/>
    </row>
    <row r="82" spans="1:10" x14ac:dyDescent="0.25">
      <c r="C82" s="78"/>
      <c r="D82" s="78"/>
      <c r="E82" s="78"/>
      <c r="F82" s="78"/>
      <c r="G82" s="78"/>
      <c r="H82" s="78"/>
      <c r="I82" s="78"/>
      <c r="J82" s="30"/>
    </row>
    <row r="83" spans="1:10" x14ac:dyDescent="0.25">
      <c r="C83" s="27" t="s">
        <v>47</v>
      </c>
      <c r="D83" s="21" t="s">
        <v>1</v>
      </c>
      <c r="E83" s="21" t="s">
        <v>2</v>
      </c>
      <c r="F83" s="21" t="s">
        <v>3</v>
      </c>
      <c r="G83" s="21" t="s">
        <v>4</v>
      </c>
      <c r="H83" s="21" t="s">
        <v>5</v>
      </c>
      <c r="I83" s="21" t="s">
        <v>18</v>
      </c>
      <c r="J83" s="29"/>
    </row>
    <row r="84" spans="1:10" ht="15" customHeight="1" x14ac:dyDescent="0.25">
      <c r="C84" s="33" t="s">
        <v>51</v>
      </c>
      <c r="D84" s="34">
        <v>29</v>
      </c>
      <c r="E84" s="34">
        <v>29</v>
      </c>
      <c r="F84" s="34">
        <v>18</v>
      </c>
      <c r="G84" s="34"/>
      <c r="H84" s="34">
        <f>SUM(D84:G84)</f>
        <v>76</v>
      </c>
      <c r="I84" s="35">
        <f>H84/$H$88</f>
        <v>0.37254901960784315</v>
      </c>
    </row>
    <row r="85" spans="1:10" x14ac:dyDescent="0.25">
      <c r="C85" s="36" t="s">
        <v>52</v>
      </c>
      <c r="D85" s="37">
        <v>8</v>
      </c>
      <c r="E85" s="37">
        <v>17</v>
      </c>
      <c r="F85" s="37">
        <v>14</v>
      </c>
      <c r="G85" s="37"/>
      <c r="H85" s="37">
        <f t="shared" ref="H85:H88" si="16">SUM(D85:G85)</f>
        <v>39</v>
      </c>
      <c r="I85" s="38">
        <f>H85/$H$88</f>
        <v>0.19117647058823528</v>
      </c>
    </row>
    <row r="86" spans="1:10" x14ac:dyDescent="0.25">
      <c r="C86" s="33" t="s">
        <v>53</v>
      </c>
      <c r="D86" s="34">
        <v>14</v>
      </c>
      <c r="E86" s="34">
        <v>15</v>
      </c>
      <c r="F86" s="34">
        <v>14</v>
      </c>
      <c r="G86" s="34"/>
      <c r="H86" s="34">
        <f t="shared" si="16"/>
        <v>43</v>
      </c>
      <c r="I86" s="35">
        <f>H86/$H$88</f>
        <v>0.2107843137254902</v>
      </c>
    </row>
    <row r="87" spans="1:10" x14ac:dyDescent="0.25">
      <c r="C87" s="39" t="s">
        <v>48</v>
      </c>
      <c r="D87" s="37">
        <v>18</v>
      </c>
      <c r="E87" s="37">
        <v>11</v>
      </c>
      <c r="F87" s="37">
        <v>17</v>
      </c>
      <c r="G87" s="37"/>
      <c r="H87" s="37">
        <f t="shared" si="16"/>
        <v>46</v>
      </c>
      <c r="I87" s="38">
        <f>H87/$H$88</f>
        <v>0.22549019607843138</v>
      </c>
    </row>
    <row r="88" spans="1:10" x14ac:dyDescent="0.25">
      <c r="B88" s="7"/>
      <c r="C88" s="40" t="s">
        <v>5</v>
      </c>
      <c r="D88" s="41">
        <f>SUM(D84:D87)</f>
        <v>69</v>
      </c>
      <c r="E88" s="41">
        <f>SUM(E84:E87)</f>
        <v>72</v>
      </c>
      <c r="F88" s="41">
        <f t="shared" ref="F88:G88" si="17">SUM(F84:F87)</f>
        <v>63</v>
      </c>
      <c r="G88" s="41">
        <f t="shared" si="17"/>
        <v>0</v>
      </c>
      <c r="H88" s="41">
        <f t="shared" si="16"/>
        <v>204</v>
      </c>
      <c r="I88" s="42">
        <f>H88/$H$88</f>
        <v>1</v>
      </c>
    </row>
    <row r="89" spans="1:10" ht="51.75" customHeight="1" x14ac:dyDescent="0.25">
      <c r="B89" s="7"/>
      <c r="C89" s="87" t="s">
        <v>79</v>
      </c>
      <c r="D89" s="88"/>
      <c r="E89" s="88"/>
      <c r="F89" s="88"/>
      <c r="G89" s="88"/>
      <c r="H89" s="88"/>
      <c r="I89" s="89"/>
    </row>
    <row r="90" spans="1:10" x14ac:dyDescent="0.25">
      <c r="B90" s="7"/>
      <c r="C90" s="107"/>
      <c r="D90" s="107"/>
      <c r="E90" s="107"/>
      <c r="F90" s="107"/>
      <c r="G90" s="107"/>
      <c r="H90" s="107"/>
      <c r="I90" s="107"/>
    </row>
    <row r="91" spans="1:10" x14ac:dyDescent="0.25">
      <c r="A91" s="1"/>
      <c r="B91" s="1"/>
      <c r="C91" s="1"/>
      <c r="D91" s="1"/>
      <c r="E91" s="1"/>
      <c r="F91" s="1"/>
      <c r="G91" s="1"/>
      <c r="H91" s="1"/>
      <c r="I91" s="1"/>
    </row>
    <row r="92" spans="1:10" x14ac:dyDescent="0.25">
      <c r="A92" s="62" t="s">
        <v>46</v>
      </c>
      <c r="B92" s="61"/>
      <c r="C92" s="61"/>
      <c r="D92" s="61"/>
      <c r="E92" s="61"/>
      <c r="F92" s="61"/>
      <c r="G92" s="61"/>
      <c r="H92" s="61"/>
      <c r="I92" s="61"/>
    </row>
    <row r="93" spans="1:10" x14ac:dyDescent="0.25">
      <c r="A93" s="118" t="s">
        <v>49</v>
      </c>
      <c r="B93" s="121" t="s">
        <v>65</v>
      </c>
      <c r="C93" s="23" t="s">
        <v>50</v>
      </c>
      <c r="D93" s="22" t="s">
        <v>1</v>
      </c>
      <c r="E93" s="22" t="s">
        <v>2</v>
      </c>
      <c r="F93" s="22" t="s">
        <v>3</v>
      </c>
      <c r="G93" s="22" t="s">
        <v>4</v>
      </c>
      <c r="H93" s="22" t="s">
        <v>5</v>
      </c>
      <c r="I93" s="22" t="s">
        <v>18</v>
      </c>
    </row>
    <row r="94" spans="1:10" x14ac:dyDescent="0.25">
      <c r="A94" s="119"/>
      <c r="B94" s="122"/>
      <c r="C94" t="s">
        <v>27</v>
      </c>
      <c r="D94" s="1">
        <v>1</v>
      </c>
      <c r="E94" s="1">
        <v>2</v>
      </c>
      <c r="F94" s="1">
        <v>4</v>
      </c>
      <c r="G94" s="1">
        <v>0</v>
      </c>
      <c r="H94" s="1">
        <f>SUM(D94:G94)</f>
        <v>7</v>
      </c>
      <c r="I94" s="2">
        <f t="shared" ref="I94:I101" si="18">H94/$H$101</f>
        <v>3.5353535353535352E-2</v>
      </c>
    </row>
    <row r="95" spans="1:10" x14ac:dyDescent="0.25">
      <c r="A95" s="119"/>
      <c r="B95" s="122"/>
      <c r="C95" t="s">
        <v>28</v>
      </c>
      <c r="D95" s="1">
        <v>33</v>
      </c>
      <c r="E95" s="1">
        <v>29</v>
      </c>
      <c r="F95" s="1">
        <v>34</v>
      </c>
      <c r="G95" s="1">
        <v>0</v>
      </c>
      <c r="H95" s="1">
        <f t="shared" ref="H95:H140" si="19">SUM(D95:G95)</f>
        <v>96</v>
      </c>
      <c r="I95" s="2">
        <f t="shared" si="18"/>
        <v>0.48484848484848486</v>
      </c>
    </row>
    <row r="96" spans="1:10" x14ac:dyDescent="0.25">
      <c r="A96" s="119"/>
      <c r="B96" s="122"/>
      <c r="C96" t="s">
        <v>30</v>
      </c>
      <c r="D96" s="1">
        <v>6</v>
      </c>
      <c r="E96" s="1">
        <v>8</v>
      </c>
      <c r="F96" s="1">
        <v>7</v>
      </c>
      <c r="G96" s="1">
        <v>0</v>
      </c>
      <c r="H96" s="1">
        <f t="shared" si="19"/>
        <v>21</v>
      </c>
      <c r="I96" s="2">
        <f t="shared" si="18"/>
        <v>0.10606060606060606</v>
      </c>
    </row>
    <row r="97" spans="1:9" x14ac:dyDescent="0.25">
      <c r="A97" s="119"/>
      <c r="B97" s="122"/>
      <c r="C97" t="s">
        <v>29</v>
      </c>
      <c r="D97" s="1">
        <v>2</v>
      </c>
      <c r="E97" s="1">
        <v>0</v>
      </c>
      <c r="F97" s="1">
        <v>0</v>
      </c>
      <c r="G97" s="1">
        <v>0</v>
      </c>
      <c r="H97" s="1">
        <f t="shared" si="19"/>
        <v>2</v>
      </c>
      <c r="I97" s="2">
        <f t="shared" si="18"/>
        <v>1.0101010101010102E-2</v>
      </c>
    </row>
    <row r="98" spans="1:9" x14ac:dyDescent="0.25">
      <c r="A98" s="119"/>
      <c r="B98" s="122"/>
      <c r="C98" t="s">
        <v>48</v>
      </c>
      <c r="D98" s="1">
        <v>0</v>
      </c>
      <c r="E98" s="1">
        <v>2</v>
      </c>
      <c r="F98" s="1">
        <v>0</v>
      </c>
      <c r="G98" s="1">
        <v>0</v>
      </c>
      <c r="H98" s="1">
        <f t="shared" si="19"/>
        <v>2</v>
      </c>
      <c r="I98" s="2">
        <f t="shared" si="18"/>
        <v>1.0101010101010102E-2</v>
      </c>
    </row>
    <row r="99" spans="1:9" x14ac:dyDescent="0.25">
      <c r="A99" s="119"/>
      <c r="B99" s="122"/>
      <c r="C99" t="s">
        <v>65</v>
      </c>
      <c r="D99" s="1">
        <v>21</v>
      </c>
      <c r="E99" s="1">
        <v>23</v>
      </c>
      <c r="F99" s="1">
        <v>26</v>
      </c>
      <c r="G99" s="1">
        <v>0</v>
      </c>
      <c r="H99" s="1">
        <f t="shared" si="19"/>
        <v>70</v>
      </c>
      <c r="I99" s="2">
        <f t="shared" si="18"/>
        <v>0.35353535353535354</v>
      </c>
    </row>
    <row r="100" spans="1:9" x14ac:dyDescent="0.25">
      <c r="A100" s="119"/>
      <c r="B100" s="122"/>
      <c r="C100" t="s">
        <v>26</v>
      </c>
      <c r="D100" s="1">
        <v>0</v>
      </c>
      <c r="E100" s="1">
        <v>0</v>
      </c>
      <c r="F100" s="1">
        <v>0</v>
      </c>
      <c r="G100" s="1">
        <v>0</v>
      </c>
      <c r="H100" s="1">
        <f t="shared" si="19"/>
        <v>0</v>
      </c>
      <c r="I100" s="2">
        <f>H100/$H$101</f>
        <v>0</v>
      </c>
    </row>
    <row r="101" spans="1:9" x14ac:dyDescent="0.25">
      <c r="A101" s="119"/>
      <c r="B101" s="123"/>
      <c r="C101" s="24" t="s">
        <v>5</v>
      </c>
      <c r="D101" s="18">
        <f>SUBTOTAL(109,D94:D100)</f>
        <v>63</v>
      </c>
      <c r="E101" s="18">
        <f>SUBTOTAL(109,E94:E100)</f>
        <v>64</v>
      </c>
      <c r="F101" s="18">
        <f>SUBTOTAL(109,F94:F100)</f>
        <v>71</v>
      </c>
      <c r="G101" s="18">
        <f>SUM(G94:G100)</f>
        <v>0</v>
      </c>
      <c r="H101" s="18">
        <f t="shared" si="19"/>
        <v>198</v>
      </c>
      <c r="I101" s="19">
        <f t="shared" si="18"/>
        <v>1</v>
      </c>
    </row>
    <row r="102" spans="1:9" x14ac:dyDescent="0.25">
      <c r="A102" s="119"/>
      <c r="B102" s="124" t="s">
        <v>30</v>
      </c>
      <c r="C102" t="s">
        <v>27</v>
      </c>
      <c r="D102" s="1">
        <v>1</v>
      </c>
      <c r="E102" s="1">
        <v>0</v>
      </c>
      <c r="F102" s="1">
        <v>0</v>
      </c>
      <c r="G102" s="1">
        <v>0</v>
      </c>
      <c r="H102" s="1">
        <f t="shared" si="19"/>
        <v>1</v>
      </c>
      <c r="I102" s="2">
        <f t="shared" ref="I102:I109" si="20">H102/$H$109</f>
        <v>2.1276595744680851E-2</v>
      </c>
    </row>
    <row r="103" spans="1:9" x14ac:dyDescent="0.25">
      <c r="A103" s="119"/>
      <c r="B103" s="125"/>
      <c r="C103" t="s">
        <v>28</v>
      </c>
      <c r="D103" s="1">
        <v>3</v>
      </c>
      <c r="E103" s="1">
        <v>8</v>
      </c>
      <c r="F103" s="1">
        <v>2</v>
      </c>
      <c r="G103" s="1">
        <v>0</v>
      </c>
      <c r="H103" s="1">
        <f t="shared" si="19"/>
        <v>13</v>
      </c>
      <c r="I103" s="2">
        <f t="shared" si="20"/>
        <v>0.27659574468085107</v>
      </c>
    </row>
    <row r="104" spans="1:9" x14ac:dyDescent="0.25">
      <c r="A104" s="119"/>
      <c r="B104" s="125"/>
      <c r="C104" t="s">
        <v>30</v>
      </c>
      <c r="D104" s="1">
        <v>1</v>
      </c>
      <c r="E104" s="1">
        <v>1</v>
      </c>
      <c r="F104" s="1">
        <v>0</v>
      </c>
      <c r="G104" s="1">
        <v>0</v>
      </c>
      <c r="H104" s="1">
        <f t="shared" si="19"/>
        <v>2</v>
      </c>
      <c r="I104" s="2">
        <f t="shared" si="20"/>
        <v>4.2553191489361701E-2</v>
      </c>
    </row>
    <row r="105" spans="1:9" x14ac:dyDescent="0.25">
      <c r="A105" s="119"/>
      <c r="B105" s="125"/>
      <c r="C105" t="s">
        <v>29</v>
      </c>
      <c r="D105" s="1">
        <v>0</v>
      </c>
      <c r="E105" s="1">
        <v>1</v>
      </c>
      <c r="F105" s="1">
        <v>0</v>
      </c>
      <c r="G105" s="1">
        <v>0</v>
      </c>
      <c r="H105" s="1">
        <f t="shared" si="19"/>
        <v>1</v>
      </c>
      <c r="I105" s="2">
        <f t="shared" si="20"/>
        <v>2.1276595744680851E-2</v>
      </c>
    </row>
    <row r="106" spans="1:9" x14ac:dyDescent="0.25">
      <c r="A106" s="119"/>
      <c r="B106" s="125"/>
      <c r="C106" t="s">
        <v>48</v>
      </c>
      <c r="D106" s="1">
        <v>0</v>
      </c>
      <c r="E106" s="1">
        <v>0</v>
      </c>
      <c r="F106" s="1">
        <v>0</v>
      </c>
      <c r="G106" s="1">
        <v>0</v>
      </c>
      <c r="H106" s="1">
        <f t="shared" si="19"/>
        <v>0</v>
      </c>
      <c r="I106" s="2">
        <f t="shared" si="20"/>
        <v>0</v>
      </c>
    </row>
    <row r="107" spans="1:9" x14ac:dyDescent="0.25">
      <c r="A107" s="119"/>
      <c r="B107" s="125"/>
      <c r="C107" t="s">
        <v>65</v>
      </c>
      <c r="D107" s="1">
        <v>8</v>
      </c>
      <c r="E107" s="1">
        <v>11</v>
      </c>
      <c r="F107" s="1">
        <v>11</v>
      </c>
      <c r="G107" s="1">
        <v>0</v>
      </c>
      <c r="H107" s="1">
        <f t="shared" si="19"/>
        <v>30</v>
      </c>
      <c r="I107" s="2">
        <f t="shared" si="20"/>
        <v>0.63829787234042556</v>
      </c>
    </row>
    <row r="108" spans="1:9" x14ac:dyDescent="0.25">
      <c r="A108" s="119"/>
      <c r="B108" s="125"/>
      <c r="C108" t="s">
        <v>26</v>
      </c>
      <c r="D108" s="1">
        <v>0</v>
      </c>
      <c r="E108" s="1">
        <v>0</v>
      </c>
      <c r="F108" s="1">
        <v>0</v>
      </c>
      <c r="G108" s="1">
        <v>0</v>
      </c>
      <c r="H108" s="1">
        <f t="shared" si="19"/>
        <v>0</v>
      </c>
      <c r="I108" s="2">
        <f>H108/$H$109</f>
        <v>0</v>
      </c>
    </row>
    <row r="109" spans="1:9" x14ac:dyDescent="0.25">
      <c r="A109" s="119"/>
      <c r="B109" s="126"/>
      <c r="C109" s="24" t="s">
        <v>5</v>
      </c>
      <c r="D109" s="18">
        <f>SUBTOTAL(109,D102:D108)</f>
        <v>13</v>
      </c>
      <c r="E109" s="18">
        <f>SUBTOTAL(109,E102:E108)</f>
        <v>21</v>
      </c>
      <c r="F109" s="18">
        <f>SUBTOTAL(109,F102:F108)</f>
        <v>13</v>
      </c>
      <c r="G109" s="18">
        <f t="shared" ref="G109:H109" si="21">SUBTOTAL(109,G102:G108)</f>
        <v>0</v>
      </c>
      <c r="H109" s="18">
        <f t="shared" si="21"/>
        <v>47</v>
      </c>
      <c r="I109" s="19">
        <f t="shared" si="20"/>
        <v>1</v>
      </c>
    </row>
    <row r="110" spans="1:9" x14ac:dyDescent="0.25">
      <c r="A110" s="119"/>
      <c r="B110" s="124" t="s">
        <v>28</v>
      </c>
      <c r="C110" t="s">
        <v>27</v>
      </c>
      <c r="D110" s="1">
        <v>0</v>
      </c>
      <c r="E110" s="1">
        <v>1</v>
      </c>
      <c r="F110" s="1">
        <v>0</v>
      </c>
      <c r="G110" s="1">
        <v>0</v>
      </c>
      <c r="H110" s="1">
        <f t="shared" si="19"/>
        <v>1</v>
      </c>
      <c r="I110" s="2">
        <f t="shared" ref="I110:I117" si="22">H110/$H$117</f>
        <v>4.7619047619047616E-2</v>
      </c>
    </row>
    <row r="111" spans="1:9" x14ac:dyDescent="0.25">
      <c r="A111" s="119"/>
      <c r="B111" s="125"/>
      <c r="C111" t="s">
        <v>28</v>
      </c>
      <c r="D111" s="1">
        <v>2</v>
      </c>
      <c r="E111" s="1">
        <v>4</v>
      </c>
      <c r="F111" s="1">
        <v>3</v>
      </c>
      <c r="G111" s="1">
        <v>0</v>
      </c>
      <c r="H111" s="1">
        <f t="shared" si="19"/>
        <v>9</v>
      </c>
      <c r="I111" s="2">
        <f t="shared" si="22"/>
        <v>0.42857142857142855</v>
      </c>
    </row>
    <row r="112" spans="1:9" x14ac:dyDescent="0.25">
      <c r="A112" s="119"/>
      <c r="B112" s="125"/>
      <c r="C112" t="s">
        <v>30</v>
      </c>
      <c r="D112" s="1">
        <v>0</v>
      </c>
      <c r="E112" s="1">
        <v>2</v>
      </c>
      <c r="F112" s="1">
        <v>0</v>
      </c>
      <c r="G112" s="1">
        <v>0</v>
      </c>
      <c r="H112" s="1">
        <f t="shared" si="19"/>
        <v>2</v>
      </c>
      <c r="I112" s="2">
        <f t="shared" si="22"/>
        <v>9.5238095238095233E-2</v>
      </c>
    </row>
    <row r="113" spans="1:9" x14ac:dyDescent="0.25">
      <c r="A113" s="119"/>
      <c r="B113" s="125"/>
      <c r="C113" t="s">
        <v>29</v>
      </c>
      <c r="D113" s="1">
        <v>0</v>
      </c>
      <c r="E113" s="1">
        <v>0</v>
      </c>
      <c r="F113" s="1">
        <v>0</v>
      </c>
      <c r="G113" s="1">
        <v>0</v>
      </c>
      <c r="H113" s="1">
        <f t="shared" si="19"/>
        <v>0</v>
      </c>
      <c r="I113" s="2">
        <f t="shared" si="22"/>
        <v>0</v>
      </c>
    </row>
    <row r="114" spans="1:9" x14ac:dyDescent="0.25">
      <c r="A114" s="119"/>
      <c r="B114" s="125"/>
      <c r="C114" t="s">
        <v>48</v>
      </c>
      <c r="D114" s="1">
        <v>0</v>
      </c>
      <c r="E114" s="1">
        <v>0</v>
      </c>
      <c r="F114" s="1">
        <v>0</v>
      </c>
      <c r="G114" s="1">
        <v>0</v>
      </c>
      <c r="H114" s="1">
        <f t="shared" si="19"/>
        <v>0</v>
      </c>
      <c r="I114" s="2">
        <f t="shared" si="22"/>
        <v>0</v>
      </c>
    </row>
    <row r="115" spans="1:9" x14ac:dyDescent="0.25">
      <c r="A115" s="119"/>
      <c r="B115" s="125"/>
      <c r="C115" t="s">
        <v>65</v>
      </c>
      <c r="D115" s="1">
        <v>4</v>
      </c>
      <c r="E115" s="1">
        <v>2</v>
      </c>
      <c r="F115" s="1">
        <v>3</v>
      </c>
      <c r="G115" s="1">
        <v>0</v>
      </c>
      <c r="H115" s="1">
        <f t="shared" si="19"/>
        <v>9</v>
      </c>
      <c r="I115" s="2">
        <f t="shared" si="22"/>
        <v>0.42857142857142855</v>
      </c>
    </row>
    <row r="116" spans="1:9" x14ac:dyDescent="0.25">
      <c r="A116" s="119"/>
      <c r="B116" s="125"/>
      <c r="C116" t="s">
        <v>26</v>
      </c>
      <c r="D116" s="1">
        <v>0</v>
      </c>
      <c r="E116" s="1">
        <v>0</v>
      </c>
      <c r="F116" s="1">
        <v>0</v>
      </c>
      <c r="G116" s="1">
        <v>0</v>
      </c>
      <c r="H116" s="1">
        <f t="shared" si="19"/>
        <v>0</v>
      </c>
      <c r="I116" s="2">
        <f>H116/$H$117</f>
        <v>0</v>
      </c>
    </row>
    <row r="117" spans="1:9" x14ac:dyDescent="0.25">
      <c r="A117" s="119"/>
      <c r="B117" s="126"/>
      <c r="C117" s="24" t="s">
        <v>5</v>
      </c>
      <c r="D117" s="18">
        <f>SUM(D110:D116)</f>
        <v>6</v>
      </c>
      <c r="E117" s="18">
        <f>SUM(E110:E116)</f>
        <v>9</v>
      </c>
      <c r="F117" s="18">
        <f>SUM(F110:F116)</f>
        <v>6</v>
      </c>
      <c r="G117" s="18">
        <f t="shared" ref="G117:H117" si="23">SUM(G110:G116)</f>
        <v>0</v>
      </c>
      <c r="H117" s="18">
        <f t="shared" si="23"/>
        <v>21</v>
      </c>
      <c r="I117" s="19">
        <f t="shared" si="22"/>
        <v>1</v>
      </c>
    </row>
    <row r="118" spans="1:9" x14ac:dyDescent="0.25">
      <c r="A118" s="119"/>
      <c r="B118" s="124" t="s">
        <v>29</v>
      </c>
      <c r="C118" t="s">
        <v>27</v>
      </c>
      <c r="D118" s="1">
        <v>0</v>
      </c>
      <c r="E118" s="1">
        <v>0</v>
      </c>
      <c r="F118" s="1">
        <v>0</v>
      </c>
      <c r="G118" s="1">
        <v>0</v>
      </c>
      <c r="H118" s="1">
        <f t="shared" si="19"/>
        <v>0</v>
      </c>
      <c r="I118" s="2">
        <f t="shared" ref="I118:I125" si="24">H118/$H$125</f>
        <v>0</v>
      </c>
    </row>
    <row r="119" spans="1:9" x14ac:dyDescent="0.25">
      <c r="A119" s="119"/>
      <c r="B119" s="125"/>
      <c r="C119" t="s">
        <v>28</v>
      </c>
      <c r="D119" s="1">
        <v>0</v>
      </c>
      <c r="E119" s="1">
        <v>0</v>
      </c>
      <c r="F119" s="1">
        <v>0</v>
      </c>
      <c r="G119" s="1">
        <v>0</v>
      </c>
      <c r="H119" s="1">
        <f t="shared" si="19"/>
        <v>0</v>
      </c>
      <c r="I119" s="2">
        <f t="shared" si="24"/>
        <v>0</v>
      </c>
    </row>
    <row r="120" spans="1:9" x14ac:dyDescent="0.25">
      <c r="A120" s="119"/>
      <c r="B120" s="125"/>
      <c r="C120" t="s">
        <v>30</v>
      </c>
      <c r="D120" s="1">
        <v>0</v>
      </c>
      <c r="E120" s="1">
        <v>0</v>
      </c>
      <c r="F120" s="1">
        <v>0</v>
      </c>
      <c r="G120" s="1">
        <v>0</v>
      </c>
      <c r="H120" s="1">
        <f t="shared" si="19"/>
        <v>0</v>
      </c>
      <c r="I120" s="2">
        <f t="shared" si="24"/>
        <v>0</v>
      </c>
    </row>
    <row r="121" spans="1:9" x14ac:dyDescent="0.25">
      <c r="A121" s="119"/>
      <c r="B121" s="125"/>
      <c r="C121" t="s">
        <v>29</v>
      </c>
      <c r="D121" s="1">
        <v>0</v>
      </c>
      <c r="E121" s="1">
        <v>0</v>
      </c>
      <c r="F121" s="1">
        <v>0</v>
      </c>
      <c r="G121" s="1">
        <v>0</v>
      </c>
      <c r="H121" s="1">
        <f t="shared" si="19"/>
        <v>0</v>
      </c>
      <c r="I121" s="2">
        <f t="shared" si="24"/>
        <v>0</v>
      </c>
    </row>
    <row r="122" spans="1:9" x14ac:dyDescent="0.25">
      <c r="A122" s="119"/>
      <c r="B122" s="125"/>
      <c r="C122" t="s">
        <v>48</v>
      </c>
      <c r="D122" s="1">
        <v>0</v>
      </c>
      <c r="E122" s="1">
        <v>0</v>
      </c>
      <c r="F122" s="1">
        <v>0</v>
      </c>
      <c r="G122" s="1">
        <v>0</v>
      </c>
      <c r="H122" s="1">
        <f t="shared" si="19"/>
        <v>0</v>
      </c>
      <c r="I122" s="2">
        <f t="shared" si="24"/>
        <v>0</v>
      </c>
    </row>
    <row r="123" spans="1:9" x14ac:dyDescent="0.25">
      <c r="A123" s="119"/>
      <c r="B123" s="125"/>
      <c r="C123" t="s">
        <v>65</v>
      </c>
      <c r="D123" s="1">
        <v>0</v>
      </c>
      <c r="E123" s="1">
        <v>1</v>
      </c>
      <c r="F123" s="1">
        <v>1</v>
      </c>
      <c r="G123" s="1">
        <v>0</v>
      </c>
      <c r="H123" s="1">
        <f t="shared" si="19"/>
        <v>2</v>
      </c>
      <c r="I123" s="2">
        <f t="shared" si="24"/>
        <v>1</v>
      </c>
    </row>
    <row r="124" spans="1:9" x14ac:dyDescent="0.25">
      <c r="A124" s="119"/>
      <c r="B124" s="125"/>
      <c r="C124" t="s">
        <v>26</v>
      </c>
      <c r="D124" s="1">
        <v>0</v>
      </c>
      <c r="E124" s="1">
        <v>0</v>
      </c>
      <c r="F124" s="1">
        <v>0</v>
      </c>
      <c r="G124" s="1">
        <v>0</v>
      </c>
      <c r="H124" s="1">
        <f t="shared" si="19"/>
        <v>0</v>
      </c>
      <c r="I124" s="2">
        <f>H124/$H$125</f>
        <v>0</v>
      </c>
    </row>
    <row r="125" spans="1:9" x14ac:dyDescent="0.25">
      <c r="A125" s="119"/>
      <c r="B125" s="126"/>
      <c r="C125" s="24" t="s">
        <v>5</v>
      </c>
      <c r="D125" s="18">
        <f>SUM(D118:D124)</f>
        <v>0</v>
      </c>
      <c r="E125" s="18">
        <f>SUM(E118:E124)</f>
        <v>1</v>
      </c>
      <c r="F125" s="18">
        <v>1</v>
      </c>
      <c r="G125" s="18">
        <f t="shared" ref="G125:H125" si="25">SUM(G118:G124)</f>
        <v>0</v>
      </c>
      <c r="H125" s="18">
        <f t="shared" si="25"/>
        <v>2</v>
      </c>
      <c r="I125" s="19">
        <f t="shared" si="24"/>
        <v>1</v>
      </c>
    </row>
    <row r="126" spans="1:9" x14ac:dyDescent="0.25">
      <c r="A126" s="119"/>
      <c r="B126" s="124" t="s">
        <v>27</v>
      </c>
      <c r="C126" t="s">
        <v>27</v>
      </c>
      <c r="D126" s="1">
        <v>0</v>
      </c>
      <c r="E126" s="1">
        <v>0</v>
      </c>
      <c r="F126" s="1">
        <v>0</v>
      </c>
      <c r="G126" s="1">
        <v>0</v>
      </c>
      <c r="H126" s="1">
        <f t="shared" si="19"/>
        <v>0</v>
      </c>
      <c r="I126" s="2">
        <f t="shared" ref="I126:I133" si="26">H126/$H$133</f>
        <v>0</v>
      </c>
    </row>
    <row r="127" spans="1:9" x14ac:dyDescent="0.25">
      <c r="A127" s="119"/>
      <c r="B127" s="125"/>
      <c r="C127" t="s">
        <v>28</v>
      </c>
      <c r="D127" s="1">
        <v>2</v>
      </c>
      <c r="E127" s="1">
        <v>0</v>
      </c>
      <c r="F127" s="1">
        <v>2</v>
      </c>
      <c r="G127" s="1">
        <v>0</v>
      </c>
      <c r="H127" s="1">
        <f t="shared" si="19"/>
        <v>4</v>
      </c>
      <c r="I127" s="2">
        <f t="shared" si="26"/>
        <v>0.44444444444444442</v>
      </c>
    </row>
    <row r="128" spans="1:9" x14ac:dyDescent="0.25">
      <c r="A128" s="119"/>
      <c r="B128" s="125"/>
      <c r="C128" t="s">
        <v>30</v>
      </c>
      <c r="D128" s="1">
        <v>0</v>
      </c>
      <c r="E128" s="1">
        <v>0</v>
      </c>
      <c r="F128" s="1">
        <v>1</v>
      </c>
      <c r="G128" s="1">
        <v>0</v>
      </c>
      <c r="H128" s="1">
        <f t="shared" si="19"/>
        <v>1</v>
      </c>
      <c r="I128" s="2">
        <f t="shared" si="26"/>
        <v>0.1111111111111111</v>
      </c>
    </row>
    <row r="129" spans="1:9" x14ac:dyDescent="0.25">
      <c r="A129" s="119"/>
      <c r="B129" s="125"/>
      <c r="C129" t="s">
        <v>29</v>
      </c>
      <c r="D129" s="1">
        <v>0</v>
      </c>
      <c r="E129" s="1">
        <v>0</v>
      </c>
      <c r="F129" s="1">
        <v>0</v>
      </c>
      <c r="G129" s="1">
        <v>0</v>
      </c>
      <c r="H129" s="1">
        <f t="shared" si="19"/>
        <v>0</v>
      </c>
      <c r="I129" s="2">
        <f t="shared" si="26"/>
        <v>0</v>
      </c>
    </row>
    <row r="130" spans="1:9" x14ac:dyDescent="0.25">
      <c r="A130" s="119"/>
      <c r="B130" s="125"/>
      <c r="C130" t="s">
        <v>48</v>
      </c>
      <c r="D130" s="1">
        <v>0</v>
      </c>
      <c r="E130" s="1">
        <v>0</v>
      </c>
      <c r="F130" s="1">
        <v>0</v>
      </c>
      <c r="G130" s="1">
        <v>0</v>
      </c>
      <c r="H130" s="1">
        <f t="shared" si="19"/>
        <v>0</v>
      </c>
      <c r="I130" s="2">
        <f t="shared" si="26"/>
        <v>0</v>
      </c>
    </row>
    <row r="131" spans="1:9" x14ac:dyDescent="0.25">
      <c r="A131" s="119"/>
      <c r="B131" s="125"/>
      <c r="C131" t="s">
        <v>65</v>
      </c>
      <c r="D131" s="1">
        <v>1</v>
      </c>
      <c r="E131" s="1">
        <v>1</v>
      </c>
      <c r="F131" s="1">
        <v>2</v>
      </c>
      <c r="G131" s="1">
        <v>0</v>
      </c>
      <c r="H131" s="1">
        <f t="shared" si="19"/>
        <v>4</v>
      </c>
      <c r="I131" s="2">
        <f t="shared" si="26"/>
        <v>0.44444444444444442</v>
      </c>
    </row>
    <row r="132" spans="1:9" x14ac:dyDescent="0.25">
      <c r="A132" s="119"/>
      <c r="B132" s="125"/>
      <c r="C132" t="s">
        <v>26</v>
      </c>
      <c r="D132" s="1">
        <v>0</v>
      </c>
      <c r="E132" s="1">
        <v>0</v>
      </c>
      <c r="F132" s="1">
        <v>0</v>
      </c>
      <c r="G132" s="1">
        <v>0</v>
      </c>
      <c r="H132" s="1">
        <f t="shared" si="19"/>
        <v>0</v>
      </c>
      <c r="I132" s="2">
        <f>H132/$H$133</f>
        <v>0</v>
      </c>
    </row>
    <row r="133" spans="1:9" x14ac:dyDescent="0.25">
      <c r="A133" s="119"/>
      <c r="B133" s="126"/>
      <c r="C133" s="24" t="s">
        <v>5</v>
      </c>
      <c r="D133" s="18">
        <v>3</v>
      </c>
      <c r="E133" s="18">
        <v>1</v>
      </c>
      <c r="F133" s="18">
        <v>5</v>
      </c>
      <c r="G133" s="18">
        <v>0</v>
      </c>
      <c r="H133" s="18">
        <f t="shared" ref="H133" si="27">SUM(H126:H132)</f>
        <v>9</v>
      </c>
      <c r="I133" s="19">
        <f t="shared" si="26"/>
        <v>1</v>
      </c>
    </row>
    <row r="134" spans="1:9" x14ac:dyDescent="0.25">
      <c r="A134" s="119"/>
      <c r="B134" s="124" t="s">
        <v>48</v>
      </c>
      <c r="C134" t="s">
        <v>27</v>
      </c>
      <c r="D134" s="1">
        <v>0</v>
      </c>
      <c r="E134" s="1">
        <v>1</v>
      </c>
      <c r="F134" s="1">
        <v>0</v>
      </c>
      <c r="G134" s="1">
        <v>0</v>
      </c>
      <c r="H134" s="1">
        <f t="shared" si="19"/>
        <v>1</v>
      </c>
      <c r="I134" s="2">
        <f t="shared" ref="I134:I141" si="28">H134/$H$141</f>
        <v>0.1111111111111111</v>
      </c>
    </row>
    <row r="135" spans="1:9" x14ac:dyDescent="0.25">
      <c r="A135" s="119"/>
      <c r="B135" s="125"/>
      <c r="C135" t="s">
        <v>28</v>
      </c>
      <c r="D135" s="1">
        <v>1</v>
      </c>
      <c r="E135" s="1">
        <v>1</v>
      </c>
      <c r="F135" s="1">
        <v>1</v>
      </c>
      <c r="G135" s="1">
        <v>0</v>
      </c>
      <c r="H135" s="1">
        <f t="shared" si="19"/>
        <v>3</v>
      </c>
      <c r="I135" s="2">
        <f t="shared" si="28"/>
        <v>0.33333333333333331</v>
      </c>
    </row>
    <row r="136" spans="1:9" x14ac:dyDescent="0.25">
      <c r="A136" s="119"/>
      <c r="B136" s="125"/>
      <c r="C136" t="s">
        <v>30</v>
      </c>
      <c r="D136" s="1">
        <v>0</v>
      </c>
      <c r="E136" s="1">
        <v>1</v>
      </c>
      <c r="F136" s="1">
        <v>1</v>
      </c>
      <c r="G136" s="1">
        <v>0</v>
      </c>
      <c r="H136" s="1">
        <f t="shared" si="19"/>
        <v>2</v>
      </c>
      <c r="I136" s="2">
        <f t="shared" si="28"/>
        <v>0.22222222222222221</v>
      </c>
    </row>
    <row r="137" spans="1:9" x14ac:dyDescent="0.25">
      <c r="A137" s="119"/>
      <c r="B137" s="125"/>
      <c r="C137" t="s">
        <v>29</v>
      </c>
      <c r="D137" s="1">
        <v>0</v>
      </c>
      <c r="E137" s="1">
        <v>0</v>
      </c>
      <c r="F137" s="1">
        <v>0</v>
      </c>
      <c r="G137" s="1">
        <v>0</v>
      </c>
      <c r="H137" s="1">
        <f t="shared" si="19"/>
        <v>0</v>
      </c>
      <c r="I137" s="2">
        <f t="shared" si="28"/>
        <v>0</v>
      </c>
    </row>
    <row r="138" spans="1:9" x14ac:dyDescent="0.25">
      <c r="A138" s="119"/>
      <c r="B138" s="125"/>
      <c r="C138" t="s">
        <v>48</v>
      </c>
      <c r="D138" s="1">
        <v>0</v>
      </c>
      <c r="E138" s="1">
        <v>0</v>
      </c>
      <c r="F138" s="1">
        <v>0</v>
      </c>
      <c r="G138" s="1">
        <v>0</v>
      </c>
      <c r="H138" s="1">
        <f t="shared" si="19"/>
        <v>0</v>
      </c>
      <c r="I138" s="2">
        <f t="shared" si="28"/>
        <v>0</v>
      </c>
    </row>
    <row r="139" spans="1:9" x14ac:dyDescent="0.25">
      <c r="A139" s="119"/>
      <c r="B139" s="125"/>
      <c r="C139" t="s">
        <v>65</v>
      </c>
      <c r="D139" s="1">
        <v>0</v>
      </c>
      <c r="E139" s="1">
        <v>2</v>
      </c>
      <c r="F139" s="1">
        <v>1</v>
      </c>
      <c r="G139" s="1">
        <v>0</v>
      </c>
      <c r="H139" s="1">
        <f t="shared" si="19"/>
        <v>3</v>
      </c>
      <c r="I139" s="2">
        <f t="shared" si="28"/>
        <v>0.33333333333333331</v>
      </c>
    </row>
    <row r="140" spans="1:9" x14ac:dyDescent="0.25">
      <c r="A140" s="119"/>
      <c r="B140" s="125"/>
      <c r="C140" t="s">
        <v>26</v>
      </c>
      <c r="D140" s="1">
        <v>0</v>
      </c>
      <c r="E140" s="1">
        <v>0</v>
      </c>
      <c r="F140" s="1">
        <v>0</v>
      </c>
      <c r="G140" s="1">
        <v>0</v>
      </c>
      <c r="H140" s="1">
        <f t="shared" si="19"/>
        <v>0</v>
      </c>
      <c r="I140" s="2">
        <f>H140/$H$141</f>
        <v>0</v>
      </c>
    </row>
    <row r="141" spans="1:9" x14ac:dyDescent="0.25">
      <c r="A141" s="120"/>
      <c r="B141" s="126"/>
      <c r="C141" s="24" t="s">
        <v>5</v>
      </c>
      <c r="D141" s="18">
        <f>SUM(D134:D140)</f>
        <v>1</v>
      </c>
      <c r="E141" s="18">
        <f>SUM(E134:E140)</f>
        <v>5</v>
      </c>
      <c r="F141" s="18">
        <f>SUM(F134:F140)</f>
        <v>3</v>
      </c>
      <c r="G141" s="18">
        <f t="shared" ref="G141:H141" si="29">SUM(G134:G140)</f>
        <v>0</v>
      </c>
      <c r="H141" s="18">
        <f t="shared" si="29"/>
        <v>9</v>
      </c>
      <c r="I141" s="19">
        <f t="shared" si="28"/>
        <v>1</v>
      </c>
    </row>
    <row r="142" spans="1:9" x14ac:dyDescent="0.25">
      <c r="C142" s="78"/>
      <c r="D142" s="78"/>
      <c r="E142" s="78"/>
      <c r="F142" s="78"/>
      <c r="G142" s="78"/>
      <c r="H142" s="78"/>
      <c r="I142" s="78"/>
    </row>
    <row r="143" spans="1:9" x14ac:dyDescent="0.25">
      <c r="C143" s="108" t="s">
        <v>55</v>
      </c>
      <c r="D143" s="107"/>
      <c r="E143" s="107"/>
      <c r="F143" s="107"/>
      <c r="G143" s="107"/>
      <c r="H143" s="107"/>
      <c r="I143" s="109"/>
    </row>
    <row r="144" spans="1:9" x14ac:dyDescent="0.25">
      <c r="C144" s="128" t="s">
        <v>54</v>
      </c>
      <c r="D144" s="129"/>
      <c r="E144" s="129"/>
      <c r="F144" s="129"/>
      <c r="G144" s="129"/>
      <c r="H144" s="129"/>
      <c r="I144" s="130"/>
    </row>
    <row r="145" spans="3:9" x14ac:dyDescent="0.25">
      <c r="C145" s="128" t="s">
        <v>56</v>
      </c>
      <c r="D145" s="129"/>
      <c r="E145" s="129"/>
      <c r="F145" s="129"/>
      <c r="G145" s="129"/>
      <c r="H145" s="129"/>
      <c r="I145" s="130"/>
    </row>
    <row r="146" spans="3:9" ht="15.75" thickBot="1" x14ac:dyDescent="0.3">
      <c r="C146" s="131" t="s">
        <v>57</v>
      </c>
      <c r="D146" s="132"/>
      <c r="E146" s="132"/>
      <c r="F146" s="132"/>
      <c r="G146" s="132"/>
      <c r="H146" s="132"/>
      <c r="I146" s="133"/>
    </row>
    <row r="147" spans="3:9" ht="65.25" customHeight="1" thickBot="1" x14ac:dyDescent="0.3">
      <c r="C147" s="70" t="s">
        <v>126</v>
      </c>
      <c r="D147" s="71"/>
      <c r="E147" s="71"/>
      <c r="F147" s="71"/>
      <c r="G147" s="71"/>
      <c r="H147" s="71"/>
      <c r="I147" s="72"/>
    </row>
    <row r="148" spans="3:9" x14ac:dyDescent="0.25">
      <c r="C148" s="127"/>
      <c r="D148" s="127"/>
      <c r="E148" s="127"/>
      <c r="F148" s="127"/>
      <c r="G148" s="127"/>
      <c r="H148" s="127"/>
      <c r="I148" s="127"/>
    </row>
  </sheetData>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4" r:id="rId1" xr:uid="{E9046F15-841E-4B91-84B4-8FCCA394E1A3}"/>
    <hyperlink ref="C145:I145" r:id="rId2" display="Use of Deadly Force" xr:uid="{0148DF7E-8607-4398-8305-40F405177DE8}"/>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Sass, Britni</cp:lastModifiedBy>
  <cp:lastPrinted>2022-01-09T19:28:46Z</cp:lastPrinted>
  <dcterms:created xsi:type="dcterms:W3CDTF">2016-05-12T13:52:51Z</dcterms:created>
  <dcterms:modified xsi:type="dcterms:W3CDTF">2024-11-27T13:30:07Z</dcterms:modified>
</cp:coreProperties>
</file>